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552" activeTab="0"/>
  </bookViews>
  <sheets>
    <sheet name="меню  1-4 " sheetId="1" r:id="rId1"/>
    <sheet name="Лист1" sheetId="2" r:id="rId2"/>
  </sheets>
  <definedNames>
    <definedName name="_xlnm.Print_Area" localSheetId="0">'меню  1-4 '!$A$1:$O$363</definedName>
  </definedNames>
  <calcPr fullCalcOnLoad="1" refMode="R1C1"/>
</workbook>
</file>

<file path=xl/sharedStrings.xml><?xml version="1.0" encoding="utf-8"?>
<sst xmlns="http://schemas.openxmlformats.org/spreadsheetml/2006/main" count="832" uniqueCount="130">
  <si>
    <t>День 1</t>
  </si>
  <si>
    <t>Б</t>
  </si>
  <si>
    <t>Ж</t>
  </si>
  <si>
    <t>У</t>
  </si>
  <si>
    <t>Эн/ц</t>
  </si>
  <si>
    <t>Fe</t>
  </si>
  <si>
    <t>С</t>
  </si>
  <si>
    <t xml:space="preserve">Завтрак </t>
  </si>
  <si>
    <t>Чай с сахаром</t>
  </si>
  <si>
    <t>Хлеб ржаной</t>
  </si>
  <si>
    <t xml:space="preserve">Обед </t>
  </si>
  <si>
    <t>Итого за день</t>
  </si>
  <si>
    <t>Процент удовлетворения суточной потребности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</si>
  <si>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</si>
  <si>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</si>
  <si>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</si>
  <si>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</si>
  <si>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</si>
  <si>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</si>
  <si>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</si>
  <si>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9</t>
  </si>
  <si>
    <t>День 10</t>
  </si>
  <si>
    <t>Наименование блюда</t>
  </si>
  <si>
    <t>Масса порции</t>
  </si>
  <si>
    <t>Пищевые вещества (г)</t>
  </si>
  <si>
    <t>Эн/ц (ккал)</t>
  </si>
  <si>
    <t>Витамины (мг)</t>
  </si>
  <si>
    <t>Минеральные в-ва (мг)</t>
  </si>
  <si>
    <t>А</t>
  </si>
  <si>
    <t>Са</t>
  </si>
  <si>
    <t>Р</t>
  </si>
  <si>
    <t>Mg</t>
  </si>
  <si>
    <t>200</t>
  </si>
  <si>
    <t>100</t>
  </si>
  <si>
    <t>В1</t>
  </si>
  <si>
    <t>Хлеб пшеничный</t>
  </si>
  <si>
    <t>Итого</t>
  </si>
  <si>
    <t>№ ТК</t>
  </si>
  <si>
    <t>ГП</t>
  </si>
  <si>
    <t>Капуста тушеная</t>
  </si>
  <si>
    <t>Запеканка из творога с молоком сгущенным</t>
  </si>
  <si>
    <t>Итого за 1 дней</t>
  </si>
  <si>
    <t>60</t>
  </si>
  <si>
    <t>Чай с молоком</t>
  </si>
  <si>
    <t xml:space="preserve">Сок </t>
  </si>
  <si>
    <t>Пюре картофельное</t>
  </si>
  <si>
    <t>Омлет натуральный</t>
  </si>
  <si>
    <t>Компот из сухофруктов</t>
  </si>
  <si>
    <t>Е</t>
  </si>
  <si>
    <t xml:space="preserve">Котлеты или биточки рыбные </t>
  </si>
  <si>
    <t>250</t>
  </si>
  <si>
    <t>Примечание: ГП - готовый продукт.</t>
  </si>
  <si>
    <t>Икра кабачковая (промышленного производства)</t>
  </si>
  <si>
    <t>150</t>
  </si>
  <si>
    <t>80</t>
  </si>
  <si>
    <t>Плов с мясом птицы</t>
  </si>
  <si>
    <t>Курица в соусе с томатом</t>
  </si>
  <si>
    <t>Чай с сахаром и лимоном</t>
  </si>
  <si>
    <t xml:space="preserve">Соус сметанный с томатом </t>
  </si>
  <si>
    <t>Масло сливочное (порциями)</t>
  </si>
  <si>
    <t>Сыр (порциями)</t>
  </si>
  <si>
    <t>Зеленый горошек (или кукуруза) отварные</t>
  </si>
  <si>
    <t>Макаронные изделия отварные с овощами</t>
  </si>
  <si>
    <t>Хлеб пшеничный или батон</t>
  </si>
  <si>
    <t>Какао (или кофейный напиток) с молоком</t>
  </si>
  <si>
    <t>Тефтели</t>
  </si>
  <si>
    <t xml:space="preserve">Суп картофельный гороховый </t>
  </si>
  <si>
    <t xml:space="preserve">Суп картофельный с макаронными изделиями </t>
  </si>
  <si>
    <t>Рассольник ленинградский со сметаной</t>
  </si>
  <si>
    <t>Котлеты, биточки, шницели куриные</t>
  </si>
  <si>
    <t>Бутерброд с джемом или повидлом</t>
  </si>
  <si>
    <t>59, 73</t>
  </si>
  <si>
    <t>Суп-лапша домашняя</t>
  </si>
  <si>
    <t>Суп молочный с макаронными изделиями</t>
  </si>
  <si>
    <t>Картофель отварной</t>
  </si>
  <si>
    <t>Сельдь (порциями)</t>
  </si>
  <si>
    <t xml:space="preserve">Рис отварной </t>
  </si>
  <si>
    <t>255</t>
  </si>
  <si>
    <t>Борщ с капустой и картофелем со сметаной</t>
  </si>
  <si>
    <t>Щи из свежей капусты с картофелем со сметаной</t>
  </si>
  <si>
    <t>Рыба, тушеная в томате с овощами</t>
  </si>
  <si>
    <t>Суп с рыбными консервами</t>
  </si>
  <si>
    <t>Эн. цен. за завтрак</t>
  </si>
  <si>
    <t>Эн. цен. за обед</t>
  </si>
  <si>
    <t>% содер.</t>
  </si>
  <si>
    <t xml:space="preserve">Дни </t>
  </si>
  <si>
    <t>Среденне значение за неделю, за 5 дней</t>
  </si>
  <si>
    <t>Итого за неделю, за 5 дней</t>
  </si>
  <si>
    <t>Соотношение Б:Ж:У, Са:Р</t>
  </si>
  <si>
    <t>Эн. цен. (норматив)</t>
  </si>
  <si>
    <t>Каша гречневая рассыпчатая</t>
  </si>
  <si>
    <t>Каша жидкая молочная рисовая (пшенная)</t>
  </si>
  <si>
    <t>Жаркое по-домашнему (азу)</t>
  </si>
  <si>
    <t>Гуляш</t>
  </si>
  <si>
    <t>120/30</t>
  </si>
  <si>
    <t>завтрак</t>
  </si>
  <si>
    <t>обед</t>
  </si>
  <si>
    <t xml:space="preserve">дни </t>
  </si>
  <si>
    <t>итого</t>
  </si>
  <si>
    <t>ср.зн.</t>
  </si>
  <si>
    <t>Икра свекольная</t>
  </si>
  <si>
    <t>Зеленый горошек с луком репчатым</t>
  </si>
  <si>
    <t>Морская капуста с яйцом</t>
  </si>
  <si>
    <t>Полдник</t>
  </si>
  <si>
    <t>Компот из кураги</t>
  </si>
  <si>
    <t>Кисель из концентрата плодового или ягодного</t>
  </si>
  <si>
    <t xml:space="preserve">Молоко кипяченое </t>
  </si>
  <si>
    <t>30</t>
  </si>
  <si>
    <t>Котлеты, биточки, шницели из говядины</t>
  </si>
  <si>
    <t>Суп картофельный с мясными фрикадельками из говядины</t>
  </si>
  <si>
    <t>230/20</t>
  </si>
  <si>
    <t>45</t>
  </si>
  <si>
    <t>Яйцо отварное</t>
  </si>
  <si>
    <t>Печенье или выпечка промышленного или собственного производства в ассортименте творожное</t>
  </si>
  <si>
    <t>Печенье или выпечка промышленного или собственного производства в ассортименте</t>
  </si>
  <si>
    <t>Вафли или выпечка промышленного или собственного производства в ассортименте</t>
  </si>
  <si>
    <t>Пряники или выпечка промышленного или собственного производства в ассортименте</t>
  </si>
  <si>
    <t>Суточная потребность (60 %)</t>
  </si>
  <si>
    <t xml:space="preserve">Приложение № 3
              к договору №_____
         от «___» __________2021 г.
</t>
  </si>
  <si>
    <t xml:space="preserve">возрастсная категоря 1-4 класс </t>
  </si>
  <si>
    <t xml:space="preserve">Средние показатели энергетической ценности и химического состава рациона питания детей -возрастсная категоря 1-4 класс </t>
  </si>
  <si>
    <t xml:space="preserve">Овощи соленые (огурцы, помидоры) </t>
  </si>
  <si>
    <t xml:space="preserve">Капуста тушеная с мясом  </t>
  </si>
  <si>
    <t>День 11</t>
  </si>
  <si>
    <t>День 12</t>
  </si>
  <si>
    <t>Картофельная запеканка с мясом</t>
  </si>
  <si>
    <t>Макаронные изделия, запеченые с сыром</t>
  </si>
  <si>
    <t>160</t>
  </si>
  <si>
    <t xml:space="preserve">Салат из отварной свеклы с сыром </t>
  </si>
  <si>
    <t>Итого за 12 дней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</si>
</sst>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_(* #,##0.000_);_(* \(#,##0.000\);_(* &quot;-&quot;??_);_(@_)"/>
    <numFmt numFmtId="200" formatCode="_(* #,##0.0_);_(* \(#,##0.0\);_(* &quot;-&quot;??_);_(@_)"/>
    <numFmt numFmtId="201" formatCode="#,##0.0&quot;р.&quot;"/>
    <numFmt numFmtId="202" formatCode="#,##0.0"/>
    <numFmt numFmtId="203" formatCode="#,##0.00&quot;р.&quot;"/>
    <numFmt numFmtId="204" formatCode="#,##0.000&quot;р.&quot;"/>
    <numFmt numFmtId="205" formatCode="#,##0.000;[Red]#,##0.000"/>
    <numFmt numFmtId="206" formatCode="0;[Red]0"/>
    <numFmt numFmtId="207" formatCode="#,##0.000"/>
    <numFmt numFmtId="208" formatCode="#,##0.00_р_."/>
  </numFmts>
  <fonts count="48">
    <font>
      <sz val="10"/>
      <name val="Arial"/>
      <family val="0"/>
    </font>
    <font>
      <sz val="14"/>
      <name val="Times New Roman"/>
      <family val="1"/>
    </font>
    <font>
      <b/>
      <i/>
      <sz val="55"/>
      <name val="Times New Roman"/>
      <family val="1"/>
    </font>
    <font>
      <i/>
      <sz val="5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i/>
      <sz val="55"/>
      <color indexed="8"/>
      <name val="Times New Roman"/>
      <family val="1"/>
    </font>
    <font>
      <b/>
      <i/>
      <sz val="5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i/>
      <sz val="55"/>
      <color theme="1"/>
      <name val="Times New Roman"/>
      <family val="1"/>
    </font>
    <font>
      <b/>
      <i/>
      <sz val="5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2" fillId="0" borderId="15" xfId="0" applyNumberFormat="1" applyFont="1" applyFill="1" applyBorder="1" applyAlignment="1">
      <alignment horizontal="center" wrapText="1"/>
    </xf>
    <xf numFmtId="2" fontId="3" fillId="0" borderId="0" xfId="0" applyNumberFormat="1" applyFont="1" applyFill="1" applyAlignment="1">
      <alignment/>
    </xf>
    <xf numFmtId="0" fontId="2" fillId="0" borderId="15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1" fontId="2" fillId="0" borderId="15" xfId="0" applyNumberFormat="1" applyFont="1" applyFill="1" applyBorder="1" applyAlignment="1">
      <alignment horizontal="center" wrapText="1"/>
    </xf>
    <xf numFmtId="1" fontId="3" fillId="0" borderId="0" xfId="0" applyNumberFormat="1" applyFont="1" applyFill="1" applyAlignment="1">
      <alignment/>
    </xf>
    <xf numFmtId="0" fontId="3" fillId="0" borderId="15" xfId="0" applyNumberFormat="1" applyFont="1" applyFill="1" applyBorder="1" applyAlignment="1">
      <alignment horizontal="center" wrapText="1"/>
    </xf>
    <xf numFmtId="2" fontId="3" fillId="0" borderId="15" xfId="0" applyNumberFormat="1" applyFont="1" applyFill="1" applyBorder="1" applyAlignment="1">
      <alignment wrapText="1"/>
    </xf>
    <xf numFmtId="49" fontId="3" fillId="0" borderId="15" xfId="0" applyNumberFormat="1" applyFont="1" applyFill="1" applyBorder="1" applyAlignment="1">
      <alignment horizontal="center" wrapText="1"/>
    </xf>
    <xf numFmtId="2" fontId="3" fillId="0" borderId="15" xfId="0" applyNumberFormat="1" applyFont="1" applyFill="1" applyBorder="1" applyAlignment="1">
      <alignment horizontal="center" wrapText="1"/>
    </xf>
    <xf numFmtId="2" fontId="3" fillId="0" borderId="15" xfId="61" applyNumberFormat="1" applyFont="1" applyFill="1" applyBorder="1" applyAlignment="1">
      <alignment horizontal="center" wrapText="1"/>
    </xf>
    <xf numFmtId="2" fontId="3" fillId="0" borderId="15" xfId="53" applyNumberFormat="1" applyFont="1" applyFill="1" applyBorder="1" applyAlignment="1">
      <alignment horizontal="center" wrapText="1"/>
      <protection/>
    </xf>
    <xf numFmtId="2" fontId="3" fillId="0" borderId="15" xfId="53" applyNumberFormat="1" applyFont="1" applyFill="1" applyBorder="1" applyAlignment="1">
      <alignment wrapText="1"/>
      <protection/>
    </xf>
    <xf numFmtId="49" fontId="3" fillId="0" borderId="15" xfId="53" applyNumberFormat="1" applyFont="1" applyFill="1" applyBorder="1" applyAlignment="1">
      <alignment horizontal="center" wrapText="1"/>
      <protection/>
    </xf>
    <xf numFmtId="1" fontId="3" fillId="0" borderId="15" xfId="0" applyNumberFormat="1" applyFont="1" applyFill="1" applyBorder="1" applyAlignment="1">
      <alignment horizontal="center" wrapText="1"/>
    </xf>
    <xf numFmtId="2" fontId="2" fillId="0" borderId="15" xfId="0" applyNumberFormat="1" applyFont="1" applyFill="1" applyBorder="1" applyAlignment="1">
      <alignment wrapText="1"/>
    </xf>
    <xf numFmtId="2" fontId="2" fillId="0" borderId="15" xfId="0" applyNumberFormat="1" applyFont="1" applyFill="1" applyBorder="1" applyAlignment="1">
      <alignment horizontal="left" wrapText="1"/>
    </xf>
    <xf numFmtId="2" fontId="3" fillId="0" borderId="15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/>
    </xf>
    <xf numFmtId="2" fontId="3" fillId="0" borderId="0" xfId="0" applyNumberFormat="1" applyFont="1" applyFill="1" applyAlignment="1">
      <alignment horizontal="center"/>
    </xf>
    <xf numFmtId="2" fontId="3" fillId="0" borderId="15" xfId="0" applyNumberFormat="1" applyFont="1" applyFill="1" applyBorder="1" applyAlignment="1">
      <alignment/>
    </xf>
    <xf numFmtId="2" fontId="3" fillId="0" borderId="17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/>
    </xf>
    <xf numFmtId="2" fontId="3" fillId="0" borderId="17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 horizontal="center"/>
    </xf>
    <xf numFmtId="208" fontId="3" fillId="0" borderId="17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208" fontId="3" fillId="0" borderId="16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08" fontId="3" fillId="0" borderId="16" xfId="0" applyNumberFormat="1" applyFont="1" applyFill="1" applyBorder="1" applyAlignment="1">
      <alignment/>
    </xf>
    <xf numFmtId="208" fontId="3" fillId="0" borderId="17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/>
    </xf>
    <xf numFmtId="2" fontId="3" fillId="0" borderId="23" xfId="0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/>
    </xf>
    <xf numFmtId="0" fontId="46" fillId="0" borderId="15" xfId="0" applyNumberFormat="1" applyFont="1" applyFill="1" applyBorder="1" applyAlignment="1">
      <alignment horizontal="center" wrapText="1"/>
    </xf>
    <xf numFmtId="2" fontId="47" fillId="0" borderId="15" xfId="0" applyNumberFormat="1" applyFont="1" applyFill="1" applyBorder="1" applyAlignment="1">
      <alignment wrapText="1"/>
    </xf>
    <xf numFmtId="49" fontId="46" fillId="0" borderId="15" xfId="0" applyNumberFormat="1" applyFont="1" applyFill="1" applyBorder="1" applyAlignment="1">
      <alignment horizontal="center" wrapText="1"/>
    </xf>
    <xf numFmtId="2" fontId="46" fillId="0" borderId="15" xfId="0" applyNumberFormat="1" applyFont="1" applyFill="1" applyBorder="1" applyAlignment="1">
      <alignment horizontal="center" wrapText="1"/>
    </xf>
    <xf numFmtId="2" fontId="2" fillId="0" borderId="15" xfId="0" applyNumberFormat="1" applyFont="1" applyFill="1" applyBorder="1" applyAlignment="1">
      <alignment horizontal="right" wrapText="1"/>
    </xf>
    <xf numFmtId="2" fontId="46" fillId="0" borderId="15" xfId="0" applyNumberFormat="1" applyFont="1" applyFill="1" applyBorder="1" applyAlignment="1">
      <alignment wrapText="1"/>
    </xf>
    <xf numFmtId="1" fontId="46" fillId="0" borderId="15" xfId="0" applyNumberFormat="1" applyFont="1" applyFill="1" applyBorder="1" applyAlignment="1">
      <alignment horizontal="center" wrapText="1"/>
    </xf>
    <xf numFmtId="2" fontId="46" fillId="0" borderId="15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 wrapText="1"/>
    </xf>
    <xf numFmtId="0" fontId="2" fillId="0" borderId="15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2" fontId="2" fillId="0" borderId="25" xfId="0" applyNumberFormat="1" applyFont="1" applyFill="1" applyBorder="1" applyAlignment="1">
      <alignment horizontal="center" wrapText="1"/>
    </xf>
    <xf numFmtId="2" fontId="2" fillId="0" borderId="26" xfId="0" applyNumberFormat="1" applyFont="1" applyFill="1" applyBorder="1" applyAlignment="1">
      <alignment horizontal="center" wrapText="1"/>
    </xf>
    <xf numFmtId="2" fontId="2" fillId="0" borderId="27" xfId="0" applyNumberFormat="1" applyFont="1" applyFill="1" applyBorder="1" applyAlignment="1">
      <alignment horizontal="center" wrapText="1"/>
    </xf>
    <xf numFmtId="0" fontId="2" fillId="0" borderId="28" xfId="0" applyNumberFormat="1" applyFont="1" applyFill="1" applyBorder="1" applyAlignment="1">
      <alignment horizontal="center" wrapText="1"/>
    </xf>
    <xf numFmtId="0" fontId="2" fillId="0" borderId="29" xfId="0" applyNumberFormat="1" applyFont="1" applyFill="1" applyBorder="1" applyAlignment="1">
      <alignment horizontal="center" wrapText="1"/>
    </xf>
    <xf numFmtId="0" fontId="2" fillId="0" borderId="30" xfId="0" applyNumberFormat="1" applyFont="1" applyFill="1" applyBorder="1" applyAlignment="1">
      <alignment horizontal="center" wrapText="1"/>
    </xf>
    <xf numFmtId="0" fontId="2" fillId="0" borderId="31" xfId="0" applyNumberFormat="1" applyFont="1" applyFill="1" applyBorder="1" applyAlignment="1">
      <alignment horizontal="center" wrapText="1"/>
    </xf>
    <xf numFmtId="0" fontId="2" fillId="0" borderId="32" xfId="0" applyNumberFormat="1" applyFont="1" applyFill="1" applyBorder="1" applyAlignment="1">
      <alignment horizontal="center" wrapText="1"/>
    </xf>
    <xf numFmtId="0" fontId="2" fillId="0" borderId="33" xfId="0" applyNumberFormat="1" applyFont="1" applyFill="1" applyBorder="1" applyAlignment="1">
      <alignment horizontal="center" wrapText="1"/>
    </xf>
    <xf numFmtId="2" fontId="2" fillId="0" borderId="15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right" wrapText="1"/>
    </xf>
    <xf numFmtId="2" fontId="47" fillId="0" borderId="15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P409"/>
  <sheetViews>
    <sheetView tabSelected="1" view="pageBreakPreview" zoomScale="25" zoomScaleSheetLayoutView="25" zoomScalePageLayoutView="0" workbookViewId="0" topLeftCell="A344">
      <selection activeCell="D351" sqref="D351"/>
    </sheetView>
  </sheetViews>
  <sheetFormatPr defaultColWidth="31.421875" defaultRowHeight="12.75"/>
  <cols>
    <col min="1" max="1" width="36.7109375" style="32" customWidth="1"/>
    <col min="2" max="2" width="150.57421875" style="15" customWidth="1"/>
    <col min="3" max="3" width="47.7109375" style="59" customWidth="1"/>
    <col min="4" max="4" width="37.421875" style="15" customWidth="1"/>
    <col min="5" max="5" width="41.8515625" style="15" customWidth="1"/>
    <col min="6" max="6" width="42.28125" style="15" customWidth="1"/>
    <col min="7" max="7" width="60.7109375" style="15" customWidth="1"/>
    <col min="8" max="8" width="36.00390625" style="15" customWidth="1"/>
    <col min="9" max="9" width="46.421875" style="15" customWidth="1"/>
    <col min="10" max="10" width="41.421875" style="15" customWidth="1"/>
    <col min="11" max="11" width="44.00390625" style="15" customWidth="1"/>
    <col min="12" max="12" width="55.28125" style="35" customWidth="1"/>
    <col min="13" max="13" width="45.00390625" style="15" customWidth="1"/>
    <col min="14" max="14" width="41.421875" style="60" customWidth="1"/>
    <col min="15" max="15" width="40.8515625" style="61" customWidth="1"/>
    <col min="16" max="16384" width="31.421875" style="15" customWidth="1"/>
  </cols>
  <sheetData>
    <row r="1" spans="1:15" ht="268.5" customHeight="1">
      <c r="A1" s="89" t="s">
        <v>118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70.5">
      <c r="A2" s="14"/>
      <c r="B2" s="73" t="s">
        <v>119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5"/>
    </row>
    <row r="3" spans="1:15" ht="70.5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70.5">
      <c r="A4" s="71" t="s">
        <v>37</v>
      </c>
      <c r="B4" s="70" t="s">
        <v>22</v>
      </c>
      <c r="C4" s="72" t="s">
        <v>23</v>
      </c>
      <c r="D4" s="70" t="s">
        <v>24</v>
      </c>
      <c r="E4" s="70"/>
      <c r="F4" s="70"/>
      <c r="G4" s="70" t="s">
        <v>25</v>
      </c>
      <c r="H4" s="70" t="s">
        <v>26</v>
      </c>
      <c r="I4" s="70"/>
      <c r="J4" s="70"/>
      <c r="K4" s="70"/>
      <c r="L4" s="70" t="s">
        <v>27</v>
      </c>
      <c r="M4" s="70"/>
      <c r="N4" s="70"/>
      <c r="O4" s="70"/>
    </row>
    <row r="5" spans="1:15" ht="70.5">
      <c r="A5" s="71"/>
      <c r="B5" s="70"/>
      <c r="C5" s="72"/>
      <c r="D5" s="66" t="s">
        <v>1</v>
      </c>
      <c r="E5" s="14" t="s">
        <v>2</v>
      </c>
      <c r="F5" s="14" t="s">
        <v>3</v>
      </c>
      <c r="G5" s="70"/>
      <c r="H5" s="14" t="s">
        <v>34</v>
      </c>
      <c r="I5" s="14" t="s">
        <v>6</v>
      </c>
      <c r="J5" s="14" t="s">
        <v>48</v>
      </c>
      <c r="K5" s="14" t="s">
        <v>28</v>
      </c>
      <c r="L5" s="14" t="s">
        <v>29</v>
      </c>
      <c r="M5" s="14" t="s">
        <v>30</v>
      </c>
      <c r="N5" s="14" t="s">
        <v>31</v>
      </c>
      <c r="O5" s="14" t="s">
        <v>5</v>
      </c>
    </row>
    <row r="6" spans="1:15" ht="70.5">
      <c r="A6" s="16">
        <v>1</v>
      </c>
      <c r="B6" s="18">
        <v>2</v>
      </c>
      <c r="C6" s="17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8">
        <v>15</v>
      </c>
    </row>
    <row r="7" spans="1:15" s="19" customFormat="1" ht="70.5">
      <c r="A7" s="70" t="s">
        <v>7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5" s="19" customFormat="1" ht="141">
      <c r="A8" s="20">
        <v>26.43</v>
      </c>
      <c r="B8" s="21" t="s">
        <v>91</v>
      </c>
      <c r="C8" s="22" t="s">
        <v>32</v>
      </c>
      <c r="D8" s="23">
        <v>6.25</v>
      </c>
      <c r="E8" s="23">
        <v>8.28</v>
      </c>
      <c r="F8" s="23">
        <v>34.83</v>
      </c>
      <c r="G8" s="23">
        <v>245.33</v>
      </c>
      <c r="H8" s="23">
        <v>0.07</v>
      </c>
      <c r="I8" s="23">
        <v>1.91</v>
      </c>
      <c r="J8" s="23">
        <v>0.16</v>
      </c>
      <c r="K8" s="23">
        <v>0.07</v>
      </c>
      <c r="L8" s="23">
        <v>178.4</v>
      </c>
      <c r="M8" s="23">
        <v>178</v>
      </c>
      <c r="N8" s="23">
        <v>35.56</v>
      </c>
      <c r="O8" s="23">
        <v>0.43</v>
      </c>
    </row>
    <row r="9" spans="1:15" s="19" customFormat="1" ht="70.5">
      <c r="A9" s="20">
        <v>70</v>
      </c>
      <c r="B9" s="21" t="s">
        <v>60</v>
      </c>
      <c r="C9" s="20">
        <v>15</v>
      </c>
      <c r="D9" s="23">
        <v>1.7</v>
      </c>
      <c r="E9" s="23">
        <v>3.45</v>
      </c>
      <c r="F9" s="23">
        <v>0.39</v>
      </c>
      <c r="G9" s="23">
        <v>45</v>
      </c>
      <c r="H9" s="23">
        <v>0.003</v>
      </c>
      <c r="I9" s="24">
        <v>0.1</v>
      </c>
      <c r="J9" s="24">
        <v>0</v>
      </c>
      <c r="K9" s="23">
        <v>0.025</v>
      </c>
      <c r="L9" s="23">
        <v>105</v>
      </c>
      <c r="M9" s="23">
        <v>105</v>
      </c>
      <c r="N9" s="23">
        <v>4.95</v>
      </c>
      <c r="O9" s="23">
        <v>0.12</v>
      </c>
    </row>
    <row r="10" spans="1:15" s="19" customFormat="1" ht="70.5">
      <c r="A10" s="20">
        <v>3</v>
      </c>
      <c r="B10" s="21" t="s">
        <v>59</v>
      </c>
      <c r="C10" s="20">
        <v>6</v>
      </c>
      <c r="D10" s="23">
        <v>0.05</v>
      </c>
      <c r="E10" s="23">
        <v>4.29</v>
      </c>
      <c r="F10" s="23">
        <v>0.07</v>
      </c>
      <c r="G10" s="23">
        <v>38.82</v>
      </c>
      <c r="H10" s="23">
        <v>0</v>
      </c>
      <c r="I10" s="24">
        <v>0</v>
      </c>
      <c r="J10" s="24">
        <v>0.06</v>
      </c>
      <c r="K10" s="23">
        <v>0.02</v>
      </c>
      <c r="L10" s="23">
        <v>1.44</v>
      </c>
      <c r="M10" s="23">
        <v>1.8</v>
      </c>
      <c r="N10" s="23">
        <v>0</v>
      </c>
      <c r="O10" s="23">
        <v>0</v>
      </c>
    </row>
    <row r="11" spans="1:15" s="19" customFormat="1" ht="70.5">
      <c r="A11" s="20">
        <v>30</v>
      </c>
      <c r="B11" s="21" t="s">
        <v>57</v>
      </c>
      <c r="C11" s="22" t="s">
        <v>32</v>
      </c>
      <c r="D11" s="23">
        <v>0.14</v>
      </c>
      <c r="E11" s="23">
        <v>0.03</v>
      </c>
      <c r="F11" s="23">
        <v>16.15</v>
      </c>
      <c r="G11" s="23">
        <v>67</v>
      </c>
      <c r="H11" s="23">
        <v>0</v>
      </c>
      <c r="I11" s="23">
        <v>2.05</v>
      </c>
      <c r="J11" s="23">
        <v>0.01</v>
      </c>
      <c r="K11" s="23">
        <v>0</v>
      </c>
      <c r="L11" s="23">
        <v>4.95</v>
      </c>
      <c r="M11" s="23">
        <v>5.22</v>
      </c>
      <c r="N11" s="23">
        <v>2.8</v>
      </c>
      <c r="O11" s="23">
        <v>0.49</v>
      </c>
    </row>
    <row r="12" spans="1:15" s="19" customFormat="1" ht="282">
      <c r="A12" s="20" t="s">
        <v>38</v>
      </c>
      <c r="B12" s="21" t="s">
        <v>114</v>
      </c>
      <c r="C12" s="20">
        <v>80</v>
      </c>
      <c r="D12" s="23">
        <v>0.64</v>
      </c>
      <c r="E12" s="23">
        <v>0.64</v>
      </c>
      <c r="F12" s="23">
        <v>15.68</v>
      </c>
      <c r="G12" s="23">
        <v>75.2</v>
      </c>
      <c r="H12" s="23">
        <v>0.053</v>
      </c>
      <c r="I12" s="23">
        <v>16</v>
      </c>
      <c r="J12" s="23">
        <v>0.32</v>
      </c>
      <c r="K12" s="23">
        <v>0</v>
      </c>
      <c r="L12" s="23">
        <v>25.6</v>
      </c>
      <c r="M12" s="23">
        <v>17.66</v>
      </c>
      <c r="N12" s="23">
        <v>14.4</v>
      </c>
      <c r="O12" s="23">
        <v>3.52</v>
      </c>
    </row>
    <row r="13" spans="1:15" s="19" customFormat="1" ht="70.5">
      <c r="A13" s="20" t="s">
        <v>38</v>
      </c>
      <c r="B13" s="21" t="s">
        <v>9</v>
      </c>
      <c r="C13" s="20">
        <v>20</v>
      </c>
      <c r="D13" s="23">
        <v>0.98</v>
      </c>
      <c r="E13" s="23">
        <v>0.2</v>
      </c>
      <c r="F13" s="23">
        <v>8.95</v>
      </c>
      <c r="G13" s="23">
        <v>40</v>
      </c>
      <c r="H13" s="23">
        <v>0.016</v>
      </c>
      <c r="I13" s="23">
        <v>0</v>
      </c>
      <c r="J13" s="23">
        <v>0</v>
      </c>
      <c r="K13" s="23">
        <v>0</v>
      </c>
      <c r="L13" s="23">
        <v>3.6</v>
      </c>
      <c r="M13" s="23">
        <v>18.4</v>
      </c>
      <c r="N13" s="23">
        <v>4</v>
      </c>
      <c r="O13" s="23">
        <v>0.58</v>
      </c>
    </row>
    <row r="14" spans="1:15" s="19" customFormat="1" ht="70.5">
      <c r="A14" s="20" t="s">
        <v>38</v>
      </c>
      <c r="B14" s="21" t="s">
        <v>63</v>
      </c>
      <c r="C14" s="20">
        <v>40</v>
      </c>
      <c r="D14" s="23">
        <v>3.2</v>
      </c>
      <c r="E14" s="23">
        <v>0.06</v>
      </c>
      <c r="F14" s="23">
        <v>16.04</v>
      </c>
      <c r="G14" s="23">
        <v>83.2</v>
      </c>
      <c r="H14" s="23">
        <v>0.1</v>
      </c>
      <c r="I14" s="23">
        <v>0</v>
      </c>
      <c r="J14" s="23">
        <v>0.92</v>
      </c>
      <c r="K14" s="23">
        <v>0</v>
      </c>
      <c r="L14" s="23">
        <v>13.2</v>
      </c>
      <c r="M14" s="23">
        <v>93.6</v>
      </c>
      <c r="N14" s="23">
        <v>26.4</v>
      </c>
      <c r="O14" s="23">
        <v>1.76</v>
      </c>
    </row>
    <row r="15" spans="1:15" ht="70.5">
      <c r="A15" s="20"/>
      <c r="B15" s="21" t="s">
        <v>36</v>
      </c>
      <c r="C15" s="20"/>
      <c r="D15" s="23">
        <f>D8+D9+D10+D11+D12+D13+D14</f>
        <v>12.96</v>
      </c>
      <c r="E15" s="23">
        <f aca="true" t="shared" si="0" ref="E15:O15">E8+E9+E10+E11+E12+E13+E14</f>
        <v>16.95</v>
      </c>
      <c r="F15" s="23">
        <f t="shared" si="0"/>
        <v>92.11000000000001</v>
      </c>
      <c r="G15" s="23">
        <f t="shared" si="0"/>
        <v>594.5500000000001</v>
      </c>
      <c r="H15" s="23">
        <f t="shared" si="0"/>
        <v>0.24200000000000002</v>
      </c>
      <c r="I15" s="23">
        <f t="shared" si="0"/>
        <v>20.06</v>
      </c>
      <c r="J15" s="23">
        <f t="shared" si="0"/>
        <v>1.4700000000000002</v>
      </c>
      <c r="K15" s="23">
        <f t="shared" si="0"/>
        <v>0.115</v>
      </c>
      <c r="L15" s="23">
        <f t="shared" si="0"/>
        <v>332.19</v>
      </c>
      <c r="M15" s="23">
        <f t="shared" si="0"/>
        <v>419.68000000000006</v>
      </c>
      <c r="N15" s="23">
        <f t="shared" si="0"/>
        <v>88.11</v>
      </c>
      <c r="O15" s="23">
        <f t="shared" si="0"/>
        <v>6.9</v>
      </c>
    </row>
    <row r="16" spans="1:15" ht="70.5">
      <c r="A16" s="70" t="s">
        <v>10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spans="1:15" ht="80.25" customHeight="1">
      <c r="A17" s="20">
        <v>54</v>
      </c>
      <c r="B17" s="21" t="s">
        <v>102</v>
      </c>
      <c r="C17" s="22" t="s">
        <v>42</v>
      </c>
      <c r="D17" s="23">
        <v>5.63</v>
      </c>
      <c r="E17" s="23">
        <v>9.7</v>
      </c>
      <c r="F17" s="23">
        <v>1.1</v>
      </c>
      <c r="G17" s="23">
        <v>137</v>
      </c>
      <c r="H17" s="23">
        <v>0.05</v>
      </c>
      <c r="I17" s="23">
        <v>1.92</v>
      </c>
      <c r="J17" s="23">
        <v>2.46</v>
      </c>
      <c r="K17" s="23">
        <v>0</v>
      </c>
      <c r="L17" s="23">
        <v>43.5</v>
      </c>
      <c r="M17" s="23">
        <v>107.9</v>
      </c>
      <c r="N17" s="23">
        <v>84.4</v>
      </c>
      <c r="O17" s="23">
        <v>8.44</v>
      </c>
    </row>
    <row r="18" spans="1:15" ht="211.5">
      <c r="A18" s="25">
        <v>49.5</v>
      </c>
      <c r="B18" s="26" t="s">
        <v>109</v>
      </c>
      <c r="C18" s="27" t="s">
        <v>110</v>
      </c>
      <c r="D18" s="25">
        <v>6.15</v>
      </c>
      <c r="E18" s="25">
        <v>5.96</v>
      </c>
      <c r="F18" s="25">
        <v>14.09</v>
      </c>
      <c r="G18" s="25">
        <v>153</v>
      </c>
      <c r="H18" s="25">
        <v>0.13</v>
      </c>
      <c r="I18" s="25">
        <v>10.39</v>
      </c>
      <c r="J18" s="25">
        <v>0.22</v>
      </c>
      <c r="K18" s="25">
        <v>0.01</v>
      </c>
      <c r="L18" s="25">
        <v>21.78</v>
      </c>
      <c r="M18" s="25">
        <v>110.2</v>
      </c>
      <c r="N18" s="25">
        <v>33.56</v>
      </c>
      <c r="O18" s="25">
        <v>1.34</v>
      </c>
    </row>
    <row r="19" spans="1:15" ht="78.75" customHeight="1">
      <c r="A19" s="20">
        <v>23</v>
      </c>
      <c r="B19" s="21" t="s">
        <v>49</v>
      </c>
      <c r="C19" s="22" t="s">
        <v>54</v>
      </c>
      <c r="D19" s="23">
        <v>16.75</v>
      </c>
      <c r="E19" s="23">
        <v>7.98</v>
      </c>
      <c r="F19" s="23">
        <v>68.2</v>
      </c>
      <c r="G19" s="23">
        <v>196.8</v>
      </c>
      <c r="H19" s="23">
        <v>0.13</v>
      </c>
      <c r="I19" s="23">
        <v>0.54</v>
      </c>
      <c r="J19" s="23">
        <v>3.35</v>
      </c>
      <c r="K19" s="23">
        <v>0.04</v>
      </c>
      <c r="L19" s="23">
        <v>120.37</v>
      </c>
      <c r="M19" s="23">
        <v>271.72</v>
      </c>
      <c r="N19" s="23">
        <v>56.1</v>
      </c>
      <c r="O19" s="23">
        <v>1.09</v>
      </c>
    </row>
    <row r="20" spans="1:15" ht="70.5">
      <c r="A20" s="20">
        <v>15</v>
      </c>
      <c r="B20" s="21" t="s">
        <v>58</v>
      </c>
      <c r="C20" s="22" t="s">
        <v>111</v>
      </c>
      <c r="D20" s="23">
        <v>0.88</v>
      </c>
      <c r="E20" s="23">
        <v>11.07</v>
      </c>
      <c r="F20" s="23">
        <v>3.78</v>
      </c>
      <c r="G20" s="23">
        <v>118.13</v>
      </c>
      <c r="H20" s="23">
        <v>0</v>
      </c>
      <c r="I20" s="23">
        <v>1.42</v>
      </c>
      <c r="J20" s="23">
        <v>0.25</v>
      </c>
      <c r="K20" s="23">
        <v>0</v>
      </c>
      <c r="L20" s="23">
        <v>24.91</v>
      </c>
      <c r="M20" s="23">
        <v>23.76</v>
      </c>
      <c r="N20" s="23">
        <v>7.7</v>
      </c>
      <c r="O20" s="23">
        <v>0.27</v>
      </c>
    </row>
    <row r="21" spans="1:15" ht="70.5">
      <c r="A21" s="20">
        <v>65</v>
      </c>
      <c r="B21" s="21" t="s">
        <v>74</v>
      </c>
      <c r="C21" s="20">
        <v>150</v>
      </c>
      <c r="D21" s="23">
        <v>3.76</v>
      </c>
      <c r="E21" s="23">
        <v>5.58</v>
      </c>
      <c r="F21" s="23">
        <v>17.42</v>
      </c>
      <c r="G21" s="23">
        <v>165</v>
      </c>
      <c r="H21" s="23">
        <v>0.16</v>
      </c>
      <c r="I21" s="23">
        <v>21.69</v>
      </c>
      <c r="J21" s="23">
        <v>0.17</v>
      </c>
      <c r="K21" s="23">
        <v>0.03</v>
      </c>
      <c r="L21" s="23">
        <v>46.71</v>
      </c>
      <c r="M21" s="23">
        <v>105.02</v>
      </c>
      <c r="N21" s="23">
        <v>33.5</v>
      </c>
      <c r="O21" s="23">
        <v>1.2</v>
      </c>
    </row>
    <row r="22" spans="1:15" ht="70.5">
      <c r="A22" s="20">
        <v>25</v>
      </c>
      <c r="B22" s="21" t="s">
        <v>44</v>
      </c>
      <c r="C22" s="28">
        <v>200</v>
      </c>
      <c r="D22" s="23">
        <v>1</v>
      </c>
      <c r="E22" s="23">
        <v>0.2</v>
      </c>
      <c r="F22" s="23">
        <v>20</v>
      </c>
      <c r="G22" s="23">
        <v>65.8</v>
      </c>
      <c r="H22" s="23">
        <v>0.02</v>
      </c>
      <c r="I22" s="23">
        <v>4</v>
      </c>
      <c r="J22" s="23">
        <v>0.2</v>
      </c>
      <c r="K22" s="23">
        <v>0</v>
      </c>
      <c r="L22" s="23">
        <v>14</v>
      </c>
      <c r="M22" s="23">
        <v>14</v>
      </c>
      <c r="N22" s="23">
        <v>8</v>
      </c>
      <c r="O22" s="23">
        <v>2.8</v>
      </c>
    </row>
    <row r="23" spans="1:15" ht="70.5">
      <c r="A23" s="20" t="s">
        <v>38</v>
      </c>
      <c r="B23" s="21" t="s">
        <v>35</v>
      </c>
      <c r="C23" s="20">
        <v>55</v>
      </c>
      <c r="D23" s="23">
        <v>4.4</v>
      </c>
      <c r="E23" s="23">
        <v>0.83</v>
      </c>
      <c r="F23" s="23">
        <v>20.85</v>
      </c>
      <c r="G23" s="23">
        <v>114.4</v>
      </c>
      <c r="H23" s="23">
        <v>0.132</v>
      </c>
      <c r="I23" s="23">
        <v>0</v>
      </c>
      <c r="J23" s="23">
        <v>1.23</v>
      </c>
      <c r="K23" s="23">
        <v>0</v>
      </c>
      <c r="L23" s="23">
        <v>18.15</v>
      </c>
      <c r="M23" s="23">
        <v>128.04</v>
      </c>
      <c r="N23" s="23">
        <v>36.3</v>
      </c>
      <c r="O23" s="23">
        <v>2.42</v>
      </c>
    </row>
    <row r="24" spans="1:15" ht="70.5">
      <c r="A24" s="20" t="s">
        <v>38</v>
      </c>
      <c r="B24" s="21" t="s">
        <v>9</v>
      </c>
      <c r="C24" s="20">
        <v>30</v>
      </c>
      <c r="D24" s="23">
        <v>1.47</v>
      </c>
      <c r="E24" s="23">
        <v>0.3</v>
      </c>
      <c r="F24" s="23">
        <v>13.44</v>
      </c>
      <c r="G24" s="23">
        <v>60</v>
      </c>
      <c r="H24" s="23">
        <v>0.027</v>
      </c>
      <c r="I24" s="23">
        <v>0</v>
      </c>
      <c r="J24" s="23">
        <v>0</v>
      </c>
      <c r="K24" s="23">
        <v>0</v>
      </c>
      <c r="L24" s="23">
        <v>5.4</v>
      </c>
      <c r="M24" s="23">
        <v>27.6</v>
      </c>
      <c r="N24" s="23">
        <v>6</v>
      </c>
      <c r="O24" s="23">
        <v>0.87</v>
      </c>
    </row>
    <row r="25" spans="1:15" ht="70.5">
      <c r="A25" s="20"/>
      <c r="B25" s="21" t="s">
        <v>36</v>
      </c>
      <c r="C25" s="20"/>
      <c r="D25" s="23">
        <f aca="true" t="shared" si="1" ref="D25:O25">SUM(D17:D24)</f>
        <v>40.04</v>
      </c>
      <c r="E25" s="23">
        <f t="shared" si="1"/>
        <v>41.62</v>
      </c>
      <c r="F25" s="23">
        <f t="shared" si="1"/>
        <v>158.88</v>
      </c>
      <c r="G25" s="23">
        <f t="shared" si="1"/>
        <v>1010.13</v>
      </c>
      <c r="H25" s="23">
        <f t="shared" si="1"/>
        <v>0.649</v>
      </c>
      <c r="I25" s="23">
        <f t="shared" si="1"/>
        <v>39.96</v>
      </c>
      <c r="J25" s="23">
        <f t="shared" si="1"/>
        <v>7.880000000000001</v>
      </c>
      <c r="K25" s="23">
        <f t="shared" si="1"/>
        <v>0.08</v>
      </c>
      <c r="L25" s="23">
        <f t="shared" si="1"/>
        <v>294.81999999999994</v>
      </c>
      <c r="M25" s="23">
        <f t="shared" si="1"/>
        <v>788.24</v>
      </c>
      <c r="N25" s="23">
        <f t="shared" si="1"/>
        <v>265.56</v>
      </c>
      <c r="O25" s="23">
        <f t="shared" si="1"/>
        <v>18.429999999999996</v>
      </c>
    </row>
    <row r="26" spans="1:15" ht="70.5">
      <c r="A26" s="70" t="s">
        <v>103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</row>
    <row r="27" spans="1:15" ht="70.5">
      <c r="A27" s="20">
        <v>8</v>
      </c>
      <c r="B27" s="21" t="s">
        <v>106</v>
      </c>
      <c r="C27" s="22" t="s">
        <v>32</v>
      </c>
      <c r="D27" s="23">
        <v>5.6</v>
      </c>
      <c r="E27" s="23">
        <v>6.4</v>
      </c>
      <c r="F27" s="23">
        <v>9.4</v>
      </c>
      <c r="G27" s="23">
        <v>116</v>
      </c>
      <c r="H27" s="23">
        <v>0.08</v>
      </c>
      <c r="I27" s="23">
        <v>1</v>
      </c>
      <c r="J27" s="23">
        <v>0</v>
      </c>
      <c r="K27" s="23">
        <v>0.04</v>
      </c>
      <c r="L27" s="23">
        <v>240</v>
      </c>
      <c r="M27" s="23">
        <v>180</v>
      </c>
      <c r="N27" s="23">
        <v>28</v>
      </c>
      <c r="O27" s="23">
        <v>0.12</v>
      </c>
    </row>
    <row r="28" spans="1:15" ht="280.5" customHeight="1">
      <c r="A28" s="20" t="s">
        <v>38</v>
      </c>
      <c r="B28" s="21" t="s">
        <v>116</v>
      </c>
      <c r="C28" s="22" t="s">
        <v>107</v>
      </c>
      <c r="D28" s="23">
        <v>1.5</v>
      </c>
      <c r="E28" s="23">
        <v>1.41</v>
      </c>
      <c r="F28" s="23">
        <v>22.5</v>
      </c>
      <c r="G28" s="23">
        <v>109.8</v>
      </c>
      <c r="H28" s="23">
        <v>0.03</v>
      </c>
      <c r="I28" s="23">
        <v>0</v>
      </c>
      <c r="J28" s="23">
        <v>0.72</v>
      </c>
      <c r="K28" s="23">
        <v>0</v>
      </c>
      <c r="L28" s="23">
        <v>3.3</v>
      </c>
      <c r="M28" s="23">
        <v>15</v>
      </c>
      <c r="N28" s="23">
        <v>2.7</v>
      </c>
      <c r="O28" s="23">
        <v>0.24</v>
      </c>
    </row>
    <row r="29" spans="1:15" ht="70.5">
      <c r="A29" s="20"/>
      <c r="B29" s="21" t="s">
        <v>36</v>
      </c>
      <c r="C29" s="20"/>
      <c r="D29" s="23">
        <f>D27+D28</f>
        <v>7.1</v>
      </c>
      <c r="E29" s="23">
        <f aca="true" t="shared" si="2" ref="E29:O29">E27+E28</f>
        <v>7.8100000000000005</v>
      </c>
      <c r="F29" s="23">
        <f t="shared" si="2"/>
        <v>31.9</v>
      </c>
      <c r="G29" s="23">
        <f t="shared" si="2"/>
        <v>225.8</v>
      </c>
      <c r="H29" s="23">
        <f t="shared" si="2"/>
        <v>0.11</v>
      </c>
      <c r="I29" s="23">
        <f t="shared" si="2"/>
        <v>1</v>
      </c>
      <c r="J29" s="23">
        <f t="shared" si="2"/>
        <v>0.72</v>
      </c>
      <c r="K29" s="23">
        <f t="shared" si="2"/>
        <v>0.04</v>
      </c>
      <c r="L29" s="23">
        <f t="shared" si="2"/>
        <v>243.3</v>
      </c>
      <c r="M29" s="23">
        <f t="shared" si="2"/>
        <v>195</v>
      </c>
      <c r="N29" s="23">
        <f t="shared" si="2"/>
        <v>30.7</v>
      </c>
      <c r="O29" s="23">
        <f t="shared" si="2"/>
        <v>0.36</v>
      </c>
    </row>
    <row r="30" spans="1:15" ht="70.5">
      <c r="A30" s="20"/>
      <c r="B30" s="21"/>
      <c r="C30" s="22"/>
      <c r="D30" s="14" t="s">
        <v>1</v>
      </c>
      <c r="E30" s="14" t="s">
        <v>2</v>
      </c>
      <c r="F30" s="14" t="s">
        <v>3</v>
      </c>
      <c r="G30" s="14" t="s">
        <v>4</v>
      </c>
      <c r="H30" s="14" t="s">
        <v>34</v>
      </c>
      <c r="I30" s="14" t="s">
        <v>6</v>
      </c>
      <c r="J30" s="14" t="s">
        <v>48</v>
      </c>
      <c r="K30" s="14" t="s">
        <v>28</v>
      </c>
      <c r="L30" s="14" t="s">
        <v>29</v>
      </c>
      <c r="M30" s="14" t="s">
        <v>30</v>
      </c>
      <c r="N30" s="14" t="s">
        <v>31</v>
      </c>
      <c r="O30" s="14" t="s">
        <v>5</v>
      </c>
    </row>
    <row r="31" spans="1:15" ht="70.5">
      <c r="A31" s="20"/>
      <c r="B31" s="29" t="s">
        <v>11</v>
      </c>
      <c r="C31" s="22"/>
      <c r="D31" s="23">
        <f aca="true" t="shared" si="3" ref="D31:O31">SUM(D15+D25+D29)</f>
        <v>60.1</v>
      </c>
      <c r="E31" s="23">
        <f t="shared" si="3"/>
        <v>66.38</v>
      </c>
      <c r="F31" s="23">
        <f t="shared" si="3"/>
        <v>282.89</v>
      </c>
      <c r="G31" s="23">
        <f t="shared" si="3"/>
        <v>1830.48</v>
      </c>
      <c r="H31" s="23">
        <f t="shared" si="3"/>
        <v>1.0010000000000001</v>
      </c>
      <c r="I31" s="23">
        <f t="shared" si="3"/>
        <v>61.019999999999996</v>
      </c>
      <c r="J31" s="23">
        <f t="shared" si="3"/>
        <v>10.070000000000002</v>
      </c>
      <c r="K31" s="23">
        <f t="shared" si="3"/>
        <v>0.23500000000000001</v>
      </c>
      <c r="L31" s="23">
        <f t="shared" si="3"/>
        <v>870.31</v>
      </c>
      <c r="M31" s="23">
        <f t="shared" si="3"/>
        <v>1402.92</v>
      </c>
      <c r="N31" s="23">
        <f t="shared" si="3"/>
        <v>384.37</v>
      </c>
      <c r="O31" s="23">
        <f t="shared" si="3"/>
        <v>25.689999999999998</v>
      </c>
    </row>
    <row r="32" spans="1:15" ht="70.5" customHeight="1">
      <c r="A32" s="62"/>
      <c r="B32" s="63" t="s">
        <v>117</v>
      </c>
      <c r="C32" s="64"/>
      <c r="D32" s="65">
        <v>46</v>
      </c>
      <c r="E32" s="65">
        <v>47</v>
      </c>
      <c r="F32" s="65">
        <v>185</v>
      </c>
      <c r="G32" s="65">
        <v>1410</v>
      </c>
      <c r="H32" s="65">
        <v>0.72</v>
      </c>
      <c r="I32" s="65">
        <v>36</v>
      </c>
      <c r="J32" s="65">
        <v>6</v>
      </c>
      <c r="K32" s="65">
        <v>0.42</v>
      </c>
      <c r="L32" s="65">
        <v>660</v>
      </c>
      <c r="M32" s="65">
        <v>990</v>
      </c>
      <c r="N32" s="65">
        <v>150</v>
      </c>
      <c r="O32" s="65">
        <v>7.2</v>
      </c>
    </row>
    <row r="33" spans="1:15" ht="139.5">
      <c r="A33" s="16"/>
      <c r="B33" s="30" t="s">
        <v>12</v>
      </c>
      <c r="C33" s="14"/>
      <c r="D33" s="23">
        <f aca="true" t="shared" si="4" ref="D33:O33">D31*100/D32</f>
        <v>130.65217391304347</v>
      </c>
      <c r="E33" s="23">
        <f t="shared" si="4"/>
        <v>141.2340425531915</v>
      </c>
      <c r="F33" s="23">
        <f t="shared" si="4"/>
        <v>152.91351351351352</v>
      </c>
      <c r="G33" s="23">
        <f t="shared" si="4"/>
        <v>129.82127659574468</v>
      </c>
      <c r="H33" s="23">
        <f t="shared" si="4"/>
        <v>139.0277777777778</v>
      </c>
      <c r="I33" s="23">
        <f t="shared" si="4"/>
        <v>169.5</v>
      </c>
      <c r="J33" s="23">
        <f t="shared" si="4"/>
        <v>167.83333333333337</v>
      </c>
      <c r="K33" s="23">
        <f t="shared" si="4"/>
        <v>55.952380952380956</v>
      </c>
      <c r="L33" s="23">
        <f t="shared" si="4"/>
        <v>131.86515151515152</v>
      </c>
      <c r="M33" s="23">
        <f t="shared" si="4"/>
        <v>141.70909090909092</v>
      </c>
      <c r="N33" s="23">
        <f t="shared" si="4"/>
        <v>256.24666666666667</v>
      </c>
      <c r="O33" s="23">
        <f t="shared" si="4"/>
        <v>356.80555555555554</v>
      </c>
    </row>
    <row r="34" spans="1:15" ht="70.5">
      <c r="A34" s="70" t="s">
        <v>119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</row>
    <row r="35" spans="1:15" ht="70.5">
      <c r="A35" s="70" t="s">
        <v>13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</row>
    <row r="36" spans="1:15" ht="70.5">
      <c r="A36" s="71" t="s">
        <v>37</v>
      </c>
      <c r="B36" s="70" t="s">
        <v>22</v>
      </c>
      <c r="C36" s="72" t="s">
        <v>23</v>
      </c>
      <c r="D36" s="70" t="s">
        <v>24</v>
      </c>
      <c r="E36" s="70"/>
      <c r="F36" s="70"/>
      <c r="G36" s="70" t="s">
        <v>25</v>
      </c>
      <c r="H36" s="70" t="s">
        <v>26</v>
      </c>
      <c r="I36" s="70"/>
      <c r="J36" s="70"/>
      <c r="K36" s="70"/>
      <c r="L36" s="70" t="s">
        <v>27</v>
      </c>
      <c r="M36" s="70"/>
      <c r="N36" s="70"/>
      <c r="O36" s="70"/>
    </row>
    <row r="37" spans="1:15" ht="70.5">
      <c r="A37" s="71"/>
      <c r="B37" s="70"/>
      <c r="C37" s="72"/>
      <c r="D37" s="14" t="s">
        <v>1</v>
      </c>
      <c r="E37" s="14" t="s">
        <v>2</v>
      </c>
      <c r="F37" s="14" t="s">
        <v>3</v>
      </c>
      <c r="G37" s="70"/>
      <c r="H37" s="14" t="s">
        <v>34</v>
      </c>
      <c r="I37" s="14" t="s">
        <v>6</v>
      </c>
      <c r="J37" s="14" t="s">
        <v>48</v>
      </c>
      <c r="K37" s="14" t="s">
        <v>28</v>
      </c>
      <c r="L37" s="14" t="s">
        <v>29</v>
      </c>
      <c r="M37" s="14" t="s">
        <v>30</v>
      </c>
      <c r="N37" s="14" t="s">
        <v>31</v>
      </c>
      <c r="O37" s="14" t="s">
        <v>5</v>
      </c>
    </row>
    <row r="38" spans="1:15" ht="70.5">
      <c r="A38" s="16">
        <v>1</v>
      </c>
      <c r="B38" s="18">
        <v>2</v>
      </c>
      <c r="C38" s="17">
        <v>3</v>
      </c>
      <c r="D38" s="18">
        <v>4</v>
      </c>
      <c r="E38" s="18">
        <v>5</v>
      </c>
      <c r="F38" s="18">
        <v>6</v>
      </c>
      <c r="G38" s="18">
        <v>7</v>
      </c>
      <c r="H38" s="18">
        <v>8</v>
      </c>
      <c r="I38" s="18">
        <v>9</v>
      </c>
      <c r="J38" s="18">
        <v>10</v>
      </c>
      <c r="K38" s="18">
        <v>11</v>
      </c>
      <c r="L38" s="18">
        <v>12</v>
      </c>
      <c r="M38" s="18">
        <v>13</v>
      </c>
      <c r="N38" s="18">
        <v>14</v>
      </c>
      <c r="O38" s="18">
        <v>15</v>
      </c>
    </row>
    <row r="39" spans="1:15" ht="70.5">
      <c r="A39" s="70" t="s">
        <v>7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</row>
    <row r="40" spans="1:15" ht="70.5">
      <c r="A40" s="20">
        <v>66.61</v>
      </c>
      <c r="B40" s="21" t="s">
        <v>92</v>
      </c>
      <c r="C40" s="28">
        <v>200</v>
      </c>
      <c r="D40" s="23">
        <v>12.71</v>
      </c>
      <c r="E40" s="23">
        <v>17.06</v>
      </c>
      <c r="F40" s="23">
        <v>15.16</v>
      </c>
      <c r="G40" s="23">
        <v>270</v>
      </c>
      <c r="H40" s="23">
        <v>0.1</v>
      </c>
      <c r="I40" s="23">
        <v>8.86</v>
      </c>
      <c r="J40" s="23">
        <v>2.95</v>
      </c>
      <c r="K40" s="23">
        <v>0</v>
      </c>
      <c r="L40" s="23">
        <v>62.74</v>
      </c>
      <c r="M40" s="23">
        <v>170.44</v>
      </c>
      <c r="N40" s="23">
        <v>36.6</v>
      </c>
      <c r="O40" s="31">
        <v>2.34</v>
      </c>
    </row>
    <row r="41" spans="1:15" ht="70.5">
      <c r="A41" s="20">
        <v>3</v>
      </c>
      <c r="B41" s="21" t="s">
        <v>59</v>
      </c>
      <c r="C41" s="20">
        <v>6</v>
      </c>
      <c r="D41" s="23">
        <v>0.05</v>
      </c>
      <c r="E41" s="23">
        <v>4.29</v>
      </c>
      <c r="F41" s="23">
        <v>0.07</v>
      </c>
      <c r="G41" s="23">
        <v>38.82</v>
      </c>
      <c r="H41" s="23">
        <v>0</v>
      </c>
      <c r="I41" s="24">
        <v>0</v>
      </c>
      <c r="J41" s="24">
        <v>0.06</v>
      </c>
      <c r="K41" s="23">
        <v>0.02</v>
      </c>
      <c r="L41" s="23">
        <v>1.44</v>
      </c>
      <c r="M41" s="23">
        <v>1.8</v>
      </c>
      <c r="N41" s="23">
        <v>0</v>
      </c>
      <c r="O41" s="23">
        <v>0</v>
      </c>
    </row>
    <row r="42" spans="1:15" ht="141">
      <c r="A42" s="20">
        <v>2</v>
      </c>
      <c r="B42" s="21" t="s">
        <v>64</v>
      </c>
      <c r="C42" s="20">
        <v>200</v>
      </c>
      <c r="D42" s="23">
        <v>5.53</v>
      </c>
      <c r="E42" s="23">
        <v>6.06</v>
      </c>
      <c r="F42" s="23">
        <v>24.63</v>
      </c>
      <c r="G42" s="23">
        <v>174</v>
      </c>
      <c r="H42" s="23">
        <v>0.07</v>
      </c>
      <c r="I42" s="24">
        <v>2.34</v>
      </c>
      <c r="J42" s="24">
        <v>0.01</v>
      </c>
      <c r="K42" s="23">
        <v>0.05</v>
      </c>
      <c r="L42" s="23">
        <v>219.04</v>
      </c>
      <c r="M42" s="23">
        <v>175.1</v>
      </c>
      <c r="N42" s="23">
        <v>33.7</v>
      </c>
      <c r="O42" s="23">
        <v>0.6</v>
      </c>
    </row>
    <row r="43" spans="1:15" ht="70.5">
      <c r="A43" s="20" t="s">
        <v>38</v>
      </c>
      <c r="B43" s="21" t="s">
        <v>9</v>
      </c>
      <c r="C43" s="20">
        <v>20</v>
      </c>
      <c r="D43" s="23">
        <v>0.98</v>
      </c>
      <c r="E43" s="23">
        <v>0.2</v>
      </c>
      <c r="F43" s="23">
        <v>8.95</v>
      </c>
      <c r="G43" s="23">
        <v>40</v>
      </c>
      <c r="H43" s="23">
        <v>0.016</v>
      </c>
      <c r="I43" s="23">
        <v>0</v>
      </c>
      <c r="J43" s="23">
        <v>0</v>
      </c>
      <c r="K43" s="23">
        <v>0</v>
      </c>
      <c r="L43" s="23">
        <v>3.6</v>
      </c>
      <c r="M43" s="23">
        <v>18.4</v>
      </c>
      <c r="N43" s="23">
        <v>4</v>
      </c>
      <c r="O43" s="23">
        <v>0.58</v>
      </c>
    </row>
    <row r="44" spans="1:15" ht="70.5">
      <c r="A44" s="20" t="s">
        <v>38</v>
      </c>
      <c r="B44" s="21" t="s">
        <v>63</v>
      </c>
      <c r="C44" s="20">
        <v>40</v>
      </c>
      <c r="D44" s="23">
        <v>3.2</v>
      </c>
      <c r="E44" s="23">
        <v>0.06</v>
      </c>
      <c r="F44" s="23">
        <v>16.04</v>
      </c>
      <c r="G44" s="23">
        <v>83.2</v>
      </c>
      <c r="H44" s="23">
        <v>0.1</v>
      </c>
      <c r="I44" s="23">
        <v>0</v>
      </c>
      <c r="J44" s="23">
        <v>0.92</v>
      </c>
      <c r="K44" s="23">
        <v>0</v>
      </c>
      <c r="L44" s="23">
        <v>13.2</v>
      </c>
      <c r="M44" s="23">
        <v>93.6</v>
      </c>
      <c r="N44" s="23">
        <v>26.4</v>
      </c>
      <c r="O44" s="23">
        <v>1.76</v>
      </c>
    </row>
    <row r="45" spans="1:15" ht="70.5">
      <c r="A45" s="20"/>
      <c r="B45" s="21" t="s">
        <v>36</v>
      </c>
      <c r="C45" s="28"/>
      <c r="D45" s="23">
        <f aca="true" t="shared" si="5" ref="D45:O45">SUM(D40:D44)</f>
        <v>22.470000000000002</v>
      </c>
      <c r="E45" s="23">
        <f t="shared" si="5"/>
        <v>27.669999999999995</v>
      </c>
      <c r="F45" s="23">
        <f t="shared" si="5"/>
        <v>64.85</v>
      </c>
      <c r="G45" s="23">
        <f t="shared" si="5"/>
        <v>606.02</v>
      </c>
      <c r="H45" s="23">
        <f t="shared" si="5"/>
        <v>0.28600000000000003</v>
      </c>
      <c r="I45" s="23">
        <f t="shared" si="5"/>
        <v>11.2</v>
      </c>
      <c r="J45" s="23">
        <f t="shared" si="5"/>
        <v>3.94</v>
      </c>
      <c r="K45" s="23">
        <f t="shared" si="5"/>
        <v>0.07</v>
      </c>
      <c r="L45" s="23">
        <f t="shared" si="5"/>
        <v>300.02000000000004</v>
      </c>
      <c r="M45" s="23">
        <f t="shared" si="5"/>
        <v>459.34000000000003</v>
      </c>
      <c r="N45" s="23">
        <f t="shared" si="5"/>
        <v>100.70000000000002</v>
      </c>
      <c r="O45" s="23">
        <f t="shared" si="5"/>
        <v>5.28</v>
      </c>
    </row>
    <row r="46" spans="1:15" ht="70.5">
      <c r="A46" s="70" t="s">
        <v>10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</row>
    <row r="47" spans="1:15" ht="70.5">
      <c r="A47" s="20" t="s">
        <v>71</v>
      </c>
      <c r="B47" s="21" t="s">
        <v>100</v>
      </c>
      <c r="C47" s="22" t="s">
        <v>42</v>
      </c>
      <c r="D47" s="23">
        <v>1.63</v>
      </c>
      <c r="E47" s="23">
        <v>4.35</v>
      </c>
      <c r="F47" s="23">
        <v>8.07</v>
      </c>
      <c r="G47" s="23">
        <v>81.6</v>
      </c>
      <c r="H47" s="23">
        <v>0.04</v>
      </c>
      <c r="I47" s="23">
        <v>9.47</v>
      </c>
      <c r="J47" s="23">
        <v>2.21</v>
      </c>
      <c r="K47" s="23">
        <v>0</v>
      </c>
      <c r="L47" s="23">
        <v>25.28</v>
      </c>
      <c r="M47" s="23">
        <v>36.65</v>
      </c>
      <c r="N47" s="23">
        <v>19.26</v>
      </c>
      <c r="O47" s="23">
        <v>1.14</v>
      </c>
    </row>
    <row r="48" spans="1:15" ht="141">
      <c r="A48" s="20">
        <v>28</v>
      </c>
      <c r="B48" s="21" t="s">
        <v>68</v>
      </c>
      <c r="C48" s="22" t="s">
        <v>77</v>
      </c>
      <c r="D48" s="23">
        <v>2.32</v>
      </c>
      <c r="E48" s="23">
        <v>4.11</v>
      </c>
      <c r="F48" s="23">
        <v>20.45</v>
      </c>
      <c r="G48" s="23">
        <v>120</v>
      </c>
      <c r="H48" s="23">
        <v>0.1</v>
      </c>
      <c r="I48" s="23">
        <v>7.78</v>
      </c>
      <c r="J48" s="23">
        <v>0.23</v>
      </c>
      <c r="K48" s="23">
        <v>0</v>
      </c>
      <c r="L48" s="23">
        <v>24.06</v>
      </c>
      <c r="M48" s="23">
        <v>78.9</v>
      </c>
      <c r="N48" s="23">
        <v>26.94</v>
      </c>
      <c r="O48" s="23">
        <v>1.02</v>
      </c>
    </row>
    <row r="49" spans="1:15" ht="141">
      <c r="A49" s="20">
        <v>14</v>
      </c>
      <c r="B49" s="21" t="s">
        <v>69</v>
      </c>
      <c r="C49" s="28">
        <v>80</v>
      </c>
      <c r="D49" s="23">
        <v>13.07</v>
      </c>
      <c r="E49" s="23">
        <v>6.68</v>
      </c>
      <c r="F49" s="23">
        <v>6.31</v>
      </c>
      <c r="G49" s="23">
        <v>142</v>
      </c>
      <c r="H49" s="23">
        <v>0.04</v>
      </c>
      <c r="I49" s="23">
        <v>0</v>
      </c>
      <c r="J49" s="23">
        <v>0.36</v>
      </c>
      <c r="K49" s="23">
        <v>0.02</v>
      </c>
      <c r="L49" s="23">
        <v>21.92</v>
      </c>
      <c r="M49" s="23">
        <v>57.96</v>
      </c>
      <c r="N49" s="23">
        <v>13.07</v>
      </c>
      <c r="O49" s="31">
        <v>1.17</v>
      </c>
    </row>
    <row r="50" spans="1:15" ht="141">
      <c r="A50" s="20">
        <v>16</v>
      </c>
      <c r="B50" s="21" t="s">
        <v>62</v>
      </c>
      <c r="C50" s="22" t="s">
        <v>53</v>
      </c>
      <c r="D50" s="23">
        <v>3.24</v>
      </c>
      <c r="E50" s="23">
        <v>7.58</v>
      </c>
      <c r="F50" s="23">
        <v>18.87</v>
      </c>
      <c r="G50" s="23">
        <v>150</v>
      </c>
      <c r="H50" s="23">
        <v>0.04</v>
      </c>
      <c r="I50" s="23">
        <v>2.43</v>
      </c>
      <c r="J50" s="23">
        <v>0.47</v>
      </c>
      <c r="K50" s="23">
        <v>0</v>
      </c>
      <c r="L50" s="23">
        <v>11.35</v>
      </c>
      <c r="M50" s="23">
        <v>39.02</v>
      </c>
      <c r="N50" s="23">
        <v>18.99</v>
      </c>
      <c r="O50" s="23">
        <v>0.69</v>
      </c>
    </row>
    <row r="51" spans="1:15" ht="70.5">
      <c r="A51" s="20">
        <v>17</v>
      </c>
      <c r="B51" s="21" t="s">
        <v>47</v>
      </c>
      <c r="C51" s="28">
        <v>200</v>
      </c>
      <c r="D51" s="23">
        <v>0.73</v>
      </c>
      <c r="E51" s="23">
        <v>0</v>
      </c>
      <c r="F51" s="23">
        <v>30.69</v>
      </c>
      <c r="G51" s="23">
        <v>130</v>
      </c>
      <c r="H51" s="23">
        <v>0.01</v>
      </c>
      <c r="I51" s="23">
        <v>0.66</v>
      </c>
      <c r="J51" s="23">
        <v>0.13</v>
      </c>
      <c r="K51" s="23">
        <v>0.01</v>
      </c>
      <c r="L51" s="23">
        <v>73.74</v>
      </c>
      <c r="M51" s="23">
        <v>25.41</v>
      </c>
      <c r="N51" s="23">
        <v>9.9</v>
      </c>
      <c r="O51" s="23">
        <v>2.03</v>
      </c>
    </row>
    <row r="52" spans="1:15" ht="70.5">
      <c r="A52" s="20" t="s">
        <v>38</v>
      </c>
      <c r="B52" s="21" t="s">
        <v>35</v>
      </c>
      <c r="C52" s="20">
        <v>55</v>
      </c>
      <c r="D52" s="23">
        <v>4.4</v>
      </c>
      <c r="E52" s="23">
        <v>0.83</v>
      </c>
      <c r="F52" s="23">
        <v>20.85</v>
      </c>
      <c r="G52" s="23">
        <v>114.4</v>
      </c>
      <c r="H52" s="23">
        <v>0.132</v>
      </c>
      <c r="I52" s="23">
        <v>0</v>
      </c>
      <c r="J52" s="23">
        <v>1.23</v>
      </c>
      <c r="K52" s="23">
        <v>0</v>
      </c>
      <c r="L52" s="23">
        <v>18.15</v>
      </c>
      <c r="M52" s="23">
        <v>128.04</v>
      </c>
      <c r="N52" s="23">
        <v>36.3</v>
      </c>
      <c r="O52" s="23">
        <v>2.42</v>
      </c>
    </row>
    <row r="53" spans="1:15" ht="70.5">
      <c r="A53" s="20" t="s">
        <v>38</v>
      </c>
      <c r="B53" s="21" t="s">
        <v>9</v>
      </c>
      <c r="C53" s="20">
        <v>50</v>
      </c>
      <c r="D53" s="23">
        <v>2.45</v>
      </c>
      <c r="E53" s="23">
        <v>0.5</v>
      </c>
      <c r="F53" s="23">
        <v>22.4</v>
      </c>
      <c r="G53" s="23">
        <v>100</v>
      </c>
      <c r="H53" s="23">
        <v>0.045</v>
      </c>
      <c r="I53" s="23">
        <v>0</v>
      </c>
      <c r="J53" s="23">
        <v>0</v>
      </c>
      <c r="K53" s="23">
        <v>0</v>
      </c>
      <c r="L53" s="23">
        <v>9</v>
      </c>
      <c r="M53" s="23">
        <v>46</v>
      </c>
      <c r="N53" s="23">
        <v>10</v>
      </c>
      <c r="O53" s="23">
        <v>1.45</v>
      </c>
    </row>
    <row r="54" spans="1:15" ht="70.5">
      <c r="A54" s="20"/>
      <c r="B54" s="21" t="s">
        <v>36</v>
      </c>
      <c r="C54" s="22"/>
      <c r="D54" s="23">
        <f>D47+D48+D49+D50+D51+D52+D53</f>
        <v>27.84</v>
      </c>
      <c r="E54" s="23">
        <f aca="true" t="shared" si="6" ref="E54:O54">E47+E48+E49+E50+E51+E52+E53</f>
        <v>24.049999999999997</v>
      </c>
      <c r="F54" s="23">
        <f t="shared" si="6"/>
        <v>127.64000000000001</v>
      </c>
      <c r="G54" s="23">
        <f t="shared" si="6"/>
        <v>838</v>
      </c>
      <c r="H54" s="23">
        <f t="shared" si="6"/>
        <v>0.40700000000000003</v>
      </c>
      <c r="I54" s="23">
        <f t="shared" si="6"/>
        <v>20.34</v>
      </c>
      <c r="J54" s="23">
        <f t="shared" si="6"/>
        <v>4.629999999999999</v>
      </c>
      <c r="K54" s="23">
        <f t="shared" si="6"/>
        <v>0.03</v>
      </c>
      <c r="L54" s="23">
        <f t="shared" si="6"/>
        <v>183.5</v>
      </c>
      <c r="M54" s="23">
        <f t="shared" si="6"/>
        <v>411.98</v>
      </c>
      <c r="N54" s="23">
        <f t="shared" si="6"/>
        <v>134.46</v>
      </c>
      <c r="O54" s="23">
        <f t="shared" si="6"/>
        <v>9.919999999999998</v>
      </c>
    </row>
    <row r="55" spans="1:15" ht="71.25" customHeight="1">
      <c r="A55" s="70" t="s">
        <v>103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</row>
    <row r="56" spans="1:15" ht="70.5">
      <c r="A56" s="20">
        <v>34</v>
      </c>
      <c r="B56" s="21" t="s">
        <v>104</v>
      </c>
      <c r="C56" s="22" t="s">
        <v>32</v>
      </c>
      <c r="D56" s="23">
        <v>1.04</v>
      </c>
      <c r="E56" s="23">
        <v>0</v>
      </c>
      <c r="F56" s="23">
        <v>30.96</v>
      </c>
      <c r="G56" s="23">
        <v>27</v>
      </c>
      <c r="H56" s="23">
        <v>0.02</v>
      </c>
      <c r="I56" s="23">
        <v>0.8</v>
      </c>
      <c r="J56" s="23">
        <v>1.1</v>
      </c>
      <c r="K56" s="23">
        <v>0</v>
      </c>
      <c r="L56" s="23">
        <v>32.6</v>
      </c>
      <c r="M56" s="23">
        <v>29.2</v>
      </c>
      <c r="N56" s="23">
        <v>21</v>
      </c>
      <c r="O56" s="23">
        <v>0.7</v>
      </c>
    </row>
    <row r="57" spans="1:15" ht="331.5" customHeight="1">
      <c r="A57" s="20" t="s">
        <v>38</v>
      </c>
      <c r="B57" s="21" t="s">
        <v>115</v>
      </c>
      <c r="C57" s="22" t="s">
        <v>107</v>
      </c>
      <c r="D57" s="23">
        <v>0.84</v>
      </c>
      <c r="E57" s="23">
        <v>0.99</v>
      </c>
      <c r="F57" s="23">
        <v>23.19</v>
      </c>
      <c r="G57" s="23">
        <v>106.2</v>
      </c>
      <c r="H57" s="23">
        <v>0.01</v>
      </c>
      <c r="I57" s="23">
        <v>0</v>
      </c>
      <c r="J57" s="23">
        <v>0.21</v>
      </c>
      <c r="K57" s="23">
        <v>0.01</v>
      </c>
      <c r="L57" s="23">
        <v>4.8</v>
      </c>
      <c r="M57" s="23">
        <v>10.8</v>
      </c>
      <c r="N57" s="23">
        <v>3</v>
      </c>
      <c r="O57" s="23">
        <v>0.45</v>
      </c>
    </row>
    <row r="58" spans="1:15" ht="70.5">
      <c r="A58" s="20"/>
      <c r="B58" s="21" t="s">
        <v>36</v>
      </c>
      <c r="C58" s="20"/>
      <c r="D58" s="23">
        <f aca="true" t="shared" si="7" ref="D58:O58">D56+D57</f>
        <v>1.88</v>
      </c>
      <c r="E58" s="23">
        <f t="shared" si="7"/>
        <v>0.99</v>
      </c>
      <c r="F58" s="23">
        <f t="shared" si="7"/>
        <v>54.150000000000006</v>
      </c>
      <c r="G58" s="23">
        <f t="shared" si="7"/>
        <v>133.2</v>
      </c>
      <c r="H58" s="23">
        <f t="shared" si="7"/>
        <v>0.03</v>
      </c>
      <c r="I58" s="23">
        <f t="shared" si="7"/>
        <v>0.8</v>
      </c>
      <c r="J58" s="23">
        <f t="shared" si="7"/>
        <v>1.31</v>
      </c>
      <c r="K58" s="23">
        <f t="shared" si="7"/>
        <v>0.01</v>
      </c>
      <c r="L58" s="23">
        <f t="shared" si="7"/>
        <v>37.4</v>
      </c>
      <c r="M58" s="23">
        <f t="shared" si="7"/>
        <v>40</v>
      </c>
      <c r="N58" s="23">
        <f t="shared" si="7"/>
        <v>24</v>
      </c>
      <c r="O58" s="23">
        <f t="shared" si="7"/>
        <v>1.15</v>
      </c>
    </row>
    <row r="59" spans="1:15" ht="70.5">
      <c r="A59" s="20"/>
      <c r="B59" s="21"/>
      <c r="C59" s="22"/>
      <c r="D59" s="14" t="s">
        <v>1</v>
      </c>
      <c r="E59" s="14" t="s">
        <v>2</v>
      </c>
      <c r="F59" s="14" t="s">
        <v>3</v>
      </c>
      <c r="G59" s="14" t="s">
        <v>4</v>
      </c>
      <c r="H59" s="14" t="s">
        <v>34</v>
      </c>
      <c r="I59" s="14" t="s">
        <v>6</v>
      </c>
      <c r="J59" s="14" t="s">
        <v>48</v>
      </c>
      <c r="K59" s="14" t="s">
        <v>28</v>
      </c>
      <c r="L59" s="14" t="s">
        <v>29</v>
      </c>
      <c r="M59" s="14" t="s">
        <v>30</v>
      </c>
      <c r="N59" s="14" t="s">
        <v>31</v>
      </c>
      <c r="O59" s="14" t="s">
        <v>5</v>
      </c>
    </row>
    <row r="60" spans="1:15" ht="70.5">
      <c r="A60" s="20"/>
      <c r="B60" s="29" t="s">
        <v>11</v>
      </c>
      <c r="C60" s="22"/>
      <c r="D60" s="23">
        <f aca="true" t="shared" si="8" ref="D60:O60">D45+D54+D58</f>
        <v>52.190000000000005</v>
      </c>
      <c r="E60" s="23">
        <f t="shared" si="8"/>
        <v>52.709999999999994</v>
      </c>
      <c r="F60" s="23">
        <f t="shared" si="8"/>
        <v>246.64000000000001</v>
      </c>
      <c r="G60" s="23">
        <f t="shared" si="8"/>
        <v>1577.22</v>
      </c>
      <c r="H60" s="23">
        <f t="shared" si="8"/>
        <v>0.7230000000000001</v>
      </c>
      <c r="I60" s="23">
        <f t="shared" si="8"/>
        <v>32.339999999999996</v>
      </c>
      <c r="J60" s="23">
        <f t="shared" si="8"/>
        <v>9.879999999999999</v>
      </c>
      <c r="K60" s="23">
        <f t="shared" si="8"/>
        <v>0.11</v>
      </c>
      <c r="L60" s="23">
        <f t="shared" si="8"/>
        <v>520.9200000000001</v>
      </c>
      <c r="M60" s="23">
        <f t="shared" si="8"/>
        <v>911.32</v>
      </c>
      <c r="N60" s="23">
        <f t="shared" si="8"/>
        <v>259.16</v>
      </c>
      <c r="O60" s="23">
        <f t="shared" si="8"/>
        <v>16.349999999999998</v>
      </c>
    </row>
    <row r="61" spans="1:15" ht="139.5">
      <c r="A61" s="62"/>
      <c r="B61" s="63" t="s">
        <v>117</v>
      </c>
      <c r="C61" s="64"/>
      <c r="D61" s="65">
        <v>46</v>
      </c>
      <c r="E61" s="65">
        <v>47</v>
      </c>
      <c r="F61" s="65">
        <v>185</v>
      </c>
      <c r="G61" s="65">
        <v>1410</v>
      </c>
      <c r="H61" s="65">
        <v>0.72</v>
      </c>
      <c r="I61" s="65">
        <v>36</v>
      </c>
      <c r="J61" s="65">
        <v>6</v>
      </c>
      <c r="K61" s="65">
        <v>0.42</v>
      </c>
      <c r="L61" s="65">
        <v>660</v>
      </c>
      <c r="M61" s="65">
        <v>990</v>
      </c>
      <c r="N61" s="65">
        <v>150</v>
      </c>
      <c r="O61" s="65">
        <v>7.2</v>
      </c>
    </row>
    <row r="62" spans="1:15" ht="139.5">
      <c r="A62" s="16"/>
      <c r="B62" s="30" t="s">
        <v>12</v>
      </c>
      <c r="C62" s="14"/>
      <c r="D62" s="23">
        <f aca="true" t="shared" si="9" ref="D62:O62">D60*100/D61</f>
        <v>113.45652173913045</v>
      </c>
      <c r="E62" s="23">
        <f t="shared" si="9"/>
        <v>112.14893617021275</v>
      </c>
      <c r="F62" s="23">
        <f t="shared" si="9"/>
        <v>133.3189189189189</v>
      </c>
      <c r="G62" s="23">
        <f t="shared" si="9"/>
        <v>111.8595744680851</v>
      </c>
      <c r="H62" s="23">
        <f t="shared" si="9"/>
        <v>100.41666666666669</v>
      </c>
      <c r="I62" s="23">
        <f t="shared" si="9"/>
        <v>89.83333333333331</v>
      </c>
      <c r="J62" s="23">
        <f t="shared" si="9"/>
        <v>164.66666666666666</v>
      </c>
      <c r="K62" s="23">
        <f t="shared" si="9"/>
        <v>26.19047619047619</v>
      </c>
      <c r="L62" s="23">
        <f t="shared" si="9"/>
        <v>78.92727272727274</v>
      </c>
      <c r="M62" s="23">
        <f t="shared" si="9"/>
        <v>92.05252525252526</v>
      </c>
      <c r="N62" s="23">
        <f t="shared" si="9"/>
        <v>172.77333333333337</v>
      </c>
      <c r="O62" s="23">
        <f t="shared" si="9"/>
        <v>227.0833333333333</v>
      </c>
    </row>
    <row r="63" spans="1:15" ht="70.5">
      <c r="A63" s="70" t="s">
        <v>119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</row>
    <row r="64" spans="1:15" ht="70.5">
      <c r="A64" s="70" t="s">
        <v>14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</row>
    <row r="65" spans="1:15" ht="70.5">
      <c r="A65" s="71" t="s">
        <v>37</v>
      </c>
      <c r="B65" s="70" t="s">
        <v>22</v>
      </c>
      <c r="C65" s="72" t="s">
        <v>23</v>
      </c>
      <c r="D65" s="70" t="s">
        <v>24</v>
      </c>
      <c r="E65" s="70"/>
      <c r="F65" s="70"/>
      <c r="G65" s="70" t="s">
        <v>25</v>
      </c>
      <c r="H65" s="70" t="s">
        <v>26</v>
      </c>
      <c r="I65" s="70"/>
      <c r="J65" s="70"/>
      <c r="K65" s="70"/>
      <c r="L65" s="70" t="s">
        <v>27</v>
      </c>
      <c r="M65" s="70"/>
      <c r="N65" s="70"/>
      <c r="O65" s="70"/>
    </row>
    <row r="66" spans="1:15" ht="70.5">
      <c r="A66" s="71"/>
      <c r="B66" s="70"/>
      <c r="C66" s="72"/>
      <c r="D66" s="14" t="s">
        <v>1</v>
      </c>
      <c r="E66" s="14" t="s">
        <v>2</v>
      </c>
      <c r="F66" s="14" t="s">
        <v>3</v>
      </c>
      <c r="G66" s="70"/>
      <c r="H66" s="14" t="s">
        <v>34</v>
      </c>
      <c r="I66" s="14" t="s">
        <v>6</v>
      </c>
      <c r="J66" s="14" t="s">
        <v>48</v>
      </c>
      <c r="K66" s="14" t="s">
        <v>28</v>
      </c>
      <c r="L66" s="14" t="s">
        <v>29</v>
      </c>
      <c r="M66" s="14" t="s">
        <v>30</v>
      </c>
      <c r="N66" s="14" t="s">
        <v>31</v>
      </c>
      <c r="O66" s="14" t="s">
        <v>5</v>
      </c>
    </row>
    <row r="67" spans="1:15" ht="70.5">
      <c r="A67" s="16">
        <v>1</v>
      </c>
      <c r="B67" s="18">
        <v>2</v>
      </c>
      <c r="C67" s="17">
        <v>3</v>
      </c>
      <c r="D67" s="18">
        <v>4</v>
      </c>
      <c r="E67" s="18">
        <v>5</v>
      </c>
      <c r="F67" s="18">
        <v>6</v>
      </c>
      <c r="G67" s="18">
        <v>7</v>
      </c>
      <c r="H67" s="18">
        <v>8</v>
      </c>
      <c r="I67" s="18">
        <v>9</v>
      </c>
      <c r="J67" s="18">
        <v>10</v>
      </c>
      <c r="K67" s="18">
        <v>11</v>
      </c>
      <c r="L67" s="18">
        <v>12</v>
      </c>
      <c r="M67" s="18">
        <v>13</v>
      </c>
      <c r="N67" s="18">
        <v>14</v>
      </c>
      <c r="O67" s="18">
        <v>15</v>
      </c>
    </row>
    <row r="68" spans="1:15" ht="70.5">
      <c r="A68" s="70" t="s">
        <v>7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</row>
    <row r="69" spans="1:15" ht="70.5">
      <c r="A69" s="20">
        <v>18</v>
      </c>
      <c r="B69" s="21" t="s">
        <v>46</v>
      </c>
      <c r="C69" s="28">
        <v>200</v>
      </c>
      <c r="D69" s="23">
        <v>16.92</v>
      </c>
      <c r="E69" s="23">
        <v>17.47</v>
      </c>
      <c r="F69" s="23">
        <v>4.84</v>
      </c>
      <c r="G69" s="23">
        <v>242</v>
      </c>
      <c r="H69" s="23">
        <v>0.1</v>
      </c>
      <c r="I69" s="23">
        <v>1.09</v>
      </c>
      <c r="J69" s="23">
        <v>0.75</v>
      </c>
      <c r="K69" s="23">
        <v>0.03</v>
      </c>
      <c r="L69" s="23">
        <v>167.64</v>
      </c>
      <c r="M69" s="23">
        <v>307.05</v>
      </c>
      <c r="N69" s="23">
        <v>26.16</v>
      </c>
      <c r="O69" s="23">
        <v>3.06</v>
      </c>
    </row>
    <row r="70" spans="1:15" ht="70.5">
      <c r="A70" s="20">
        <v>20</v>
      </c>
      <c r="B70" s="21" t="s">
        <v>43</v>
      </c>
      <c r="C70" s="20">
        <v>200</v>
      </c>
      <c r="D70" s="23">
        <v>3.74</v>
      </c>
      <c r="E70" s="23">
        <v>4.19</v>
      </c>
      <c r="F70" s="23">
        <v>22.11</v>
      </c>
      <c r="G70" s="23">
        <v>140</v>
      </c>
      <c r="H70" s="23">
        <v>0.05</v>
      </c>
      <c r="I70" s="24">
        <v>1.74</v>
      </c>
      <c r="J70" s="24">
        <v>0</v>
      </c>
      <c r="K70" s="23">
        <v>0.04</v>
      </c>
      <c r="L70" s="23">
        <v>158.95</v>
      </c>
      <c r="M70" s="23">
        <v>121.12</v>
      </c>
      <c r="N70" s="23">
        <v>20.4</v>
      </c>
      <c r="O70" s="23">
        <v>0.54</v>
      </c>
    </row>
    <row r="71" spans="1:15" ht="70.5">
      <c r="A71" s="20">
        <v>3</v>
      </c>
      <c r="B71" s="21" t="s">
        <v>59</v>
      </c>
      <c r="C71" s="20">
        <v>6</v>
      </c>
      <c r="D71" s="23">
        <v>0.05</v>
      </c>
      <c r="E71" s="23">
        <v>4.29</v>
      </c>
      <c r="F71" s="23">
        <v>0.07</v>
      </c>
      <c r="G71" s="23">
        <v>38.82</v>
      </c>
      <c r="H71" s="23">
        <v>0</v>
      </c>
      <c r="I71" s="24">
        <v>0</v>
      </c>
      <c r="J71" s="24">
        <v>0.06</v>
      </c>
      <c r="K71" s="23">
        <v>0.02</v>
      </c>
      <c r="L71" s="23">
        <v>1.44</v>
      </c>
      <c r="M71" s="23">
        <v>1.8</v>
      </c>
      <c r="N71" s="23">
        <v>0</v>
      </c>
      <c r="O71" s="23">
        <v>0</v>
      </c>
    </row>
    <row r="72" spans="1:15" ht="70.5">
      <c r="A72" s="20" t="s">
        <v>38</v>
      </c>
      <c r="B72" s="21" t="s">
        <v>9</v>
      </c>
      <c r="C72" s="20">
        <v>20</v>
      </c>
      <c r="D72" s="23">
        <v>0.98</v>
      </c>
      <c r="E72" s="23">
        <v>0.2</v>
      </c>
      <c r="F72" s="23">
        <v>8.95</v>
      </c>
      <c r="G72" s="23">
        <v>40</v>
      </c>
      <c r="H72" s="23">
        <v>0.016</v>
      </c>
      <c r="I72" s="23">
        <v>0</v>
      </c>
      <c r="J72" s="23">
        <v>0</v>
      </c>
      <c r="K72" s="23">
        <v>0</v>
      </c>
      <c r="L72" s="23">
        <v>3.6</v>
      </c>
      <c r="M72" s="23">
        <v>18.4</v>
      </c>
      <c r="N72" s="23">
        <v>4</v>
      </c>
      <c r="O72" s="23">
        <v>0.58</v>
      </c>
    </row>
    <row r="73" spans="1:15" s="19" customFormat="1" ht="70.5">
      <c r="A73" s="20" t="s">
        <v>38</v>
      </c>
      <c r="B73" s="21" t="s">
        <v>63</v>
      </c>
      <c r="C73" s="20">
        <v>25</v>
      </c>
      <c r="D73" s="23">
        <v>2</v>
      </c>
      <c r="E73" s="23">
        <v>0.38</v>
      </c>
      <c r="F73" s="23">
        <v>9.48</v>
      </c>
      <c r="G73" s="23">
        <v>52</v>
      </c>
      <c r="H73" s="23">
        <v>0.07</v>
      </c>
      <c r="I73" s="23">
        <v>0</v>
      </c>
      <c r="J73" s="23">
        <v>0.58</v>
      </c>
      <c r="K73" s="23">
        <v>0</v>
      </c>
      <c r="L73" s="23">
        <v>8.25</v>
      </c>
      <c r="M73" s="23">
        <v>58.5</v>
      </c>
      <c r="N73" s="23">
        <v>16.5</v>
      </c>
      <c r="O73" s="23">
        <v>1.1</v>
      </c>
    </row>
    <row r="74" spans="1:15" ht="70.5">
      <c r="A74" s="20"/>
      <c r="B74" s="21" t="s">
        <v>36</v>
      </c>
      <c r="C74" s="28"/>
      <c r="D74" s="23">
        <f aca="true" t="shared" si="10" ref="D74:O74">SUM(D69:D73)</f>
        <v>23.690000000000005</v>
      </c>
      <c r="E74" s="23">
        <f t="shared" si="10"/>
        <v>26.529999999999998</v>
      </c>
      <c r="F74" s="23">
        <f t="shared" si="10"/>
        <v>45.45</v>
      </c>
      <c r="G74" s="23">
        <f t="shared" si="10"/>
        <v>512.8199999999999</v>
      </c>
      <c r="H74" s="23">
        <f t="shared" si="10"/>
        <v>0.23600000000000004</v>
      </c>
      <c r="I74" s="23">
        <f t="shared" si="10"/>
        <v>2.83</v>
      </c>
      <c r="J74" s="23">
        <f t="shared" si="10"/>
        <v>1.3900000000000001</v>
      </c>
      <c r="K74" s="23">
        <f t="shared" si="10"/>
        <v>0.09000000000000001</v>
      </c>
      <c r="L74" s="23">
        <f t="shared" si="10"/>
        <v>339.88</v>
      </c>
      <c r="M74" s="23">
        <f t="shared" si="10"/>
        <v>506.87</v>
      </c>
      <c r="N74" s="23">
        <f t="shared" si="10"/>
        <v>67.06</v>
      </c>
      <c r="O74" s="23">
        <f t="shared" si="10"/>
        <v>5.279999999999999</v>
      </c>
    </row>
    <row r="75" spans="1:15" ht="70.5">
      <c r="A75" s="70" t="s">
        <v>10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</row>
    <row r="76" spans="1:15" ht="141">
      <c r="A76" s="20">
        <v>4</v>
      </c>
      <c r="B76" s="21" t="s">
        <v>121</v>
      </c>
      <c r="C76" s="20">
        <v>60</v>
      </c>
      <c r="D76" s="23">
        <v>0.8</v>
      </c>
      <c r="E76" s="23">
        <v>0.1</v>
      </c>
      <c r="F76" s="23">
        <v>1.6</v>
      </c>
      <c r="G76" s="23">
        <v>13</v>
      </c>
      <c r="H76" s="23">
        <v>0.02</v>
      </c>
      <c r="I76" s="23">
        <v>5</v>
      </c>
      <c r="J76" s="23">
        <v>0.1</v>
      </c>
      <c r="K76" s="23">
        <v>0</v>
      </c>
      <c r="L76" s="23">
        <v>23</v>
      </c>
      <c r="M76" s="23">
        <v>24</v>
      </c>
      <c r="N76" s="23">
        <v>14</v>
      </c>
      <c r="O76" s="23">
        <v>0.6</v>
      </c>
    </row>
    <row r="77" spans="1:15" ht="141">
      <c r="A77" s="20">
        <v>22</v>
      </c>
      <c r="B77" s="21" t="s">
        <v>78</v>
      </c>
      <c r="C77" s="22" t="s">
        <v>77</v>
      </c>
      <c r="D77" s="23">
        <v>1.62</v>
      </c>
      <c r="E77" s="23">
        <v>3.89</v>
      </c>
      <c r="F77" s="23">
        <v>9.2</v>
      </c>
      <c r="G77" s="23">
        <v>92</v>
      </c>
      <c r="H77" s="23">
        <v>0.04</v>
      </c>
      <c r="I77" s="23">
        <v>5.97</v>
      </c>
      <c r="J77" s="23">
        <v>0.21</v>
      </c>
      <c r="K77" s="23">
        <v>0</v>
      </c>
      <c r="L77" s="23">
        <v>29.88</v>
      </c>
      <c r="M77" s="23">
        <v>49.5</v>
      </c>
      <c r="N77" s="23">
        <v>22.63</v>
      </c>
      <c r="O77" s="23">
        <v>1.05</v>
      </c>
    </row>
    <row r="78" spans="1:15" ht="141">
      <c r="A78" s="20">
        <v>74</v>
      </c>
      <c r="B78" s="21" t="s">
        <v>108</v>
      </c>
      <c r="C78" s="22" t="s">
        <v>54</v>
      </c>
      <c r="D78" s="23">
        <v>12.02</v>
      </c>
      <c r="E78" s="23">
        <v>9.97</v>
      </c>
      <c r="F78" s="23">
        <v>12.32</v>
      </c>
      <c r="G78" s="23">
        <v>186</v>
      </c>
      <c r="H78" s="23">
        <v>0.08</v>
      </c>
      <c r="I78" s="23">
        <v>0.25</v>
      </c>
      <c r="J78" s="23">
        <v>2.49</v>
      </c>
      <c r="K78" s="23">
        <v>0.01</v>
      </c>
      <c r="L78" s="23">
        <v>29.9</v>
      </c>
      <c r="M78" s="23">
        <v>116.99</v>
      </c>
      <c r="N78" s="23">
        <v>21</v>
      </c>
      <c r="O78" s="23">
        <v>1.03</v>
      </c>
    </row>
    <row r="79" spans="1:15" ht="70.5">
      <c r="A79" s="20">
        <v>7</v>
      </c>
      <c r="B79" s="21" t="s">
        <v>45</v>
      </c>
      <c r="C79" s="20">
        <v>180</v>
      </c>
      <c r="D79" s="23">
        <v>3.76</v>
      </c>
      <c r="E79" s="23">
        <v>5.58</v>
      </c>
      <c r="F79" s="23">
        <v>30</v>
      </c>
      <c r="G79" s="23">
        <f>D79*4+E79*9+F79*4</f>
        <v>185.26</v>
      </c>
      <c r="H79" s="23">
        <v>0.16</v>
      </c>
      <c r="I79" s="23">
        <v>21.69</v>
      </c>
      <c r="J79" s="23">
        <v>0.16</v>
      </c>
      <c r="K79" s="23">
        <v>0.03</v>
      </c>
      <c r="L79" s="23">
        <v>46.71</v>
      </c>
      <c r="M79" s="23">
        <v>105.02</v>
      </c>
      <c r="N79" s="23">
        <v>33.49</v>
      </c>
      <c r="O79" s="23">
        <v>1.2</v>
      </c>
    </row>
    <row r="80" spans="1:15" ht="70.5">
      <c r="A80" s="20">
        <v>25</v>
      </c>
      <c r="B80" s="21" t="s">
        <v>44</v>
      </c>
      <c r="C80" s="28">
        <v>200</v>
      </c>
      <c r="D80" s="23">
        <v>1</v>
      </c>
      <c r="E80" s="23">
        <v>0.2</v>
      </c>
      <c r="F80" s="23">
        <v>20</v>
      </c>
      <c r="G80" s="23">
        <v>65.8</v>
      </c>
      <c r="H80" s="23">
        <v>0.02</v>
      </c>
      <c r="I80" s="23">
        <v>4</v>
      </c>
      <c r="J80" s="23">
        <v>0.2</v>
      </c>
      <c r="K80" s="23">
        <v>0</v>
      </c>
      <c r="L80" s="23">
        <v>14</v>
      </c>
      <c r="M80" s="23">
        <v>14</v>
      </c>
      <c r="N80" s="23">
        <v>8</v>
      </c>
      <c r="O80" s="23">
        <v>2.8</v>
      </c>
    </row>
    <row r="81" spans="1:15" ht="70.5">
      <c r="A81" s="20" t="s">
        <v>38</v>
      </c>
      <c r="B81" s="21" t="s">
        <v>35</v>
      </c>
      <c r="C81" s="20">
        <v>55</v>
      </c>
      <c r="D81" s="23">
        <v>4.4</v>
      </c>
      <c r="E81" s="23">
        <v>0.83</v>
      </c>
      <c r="F81" s="23">
        <v>20.85</v>
      </c>
      <c r="G81" s="23">
        <v>114.4</v>
      </c>
      <c r="H81" s="23">
        <v>0.132</v>
      </c>
      <c r="I81" s="23">
        <v>0</v>
      </c>
      <c r="J81" s="23">
        <v>1.23</v>
      </c>
      <c r="K81" s="23">
        <v>0</v>
      </c>
      <c r="L81" s="23">
        <v>18.15</v>
      </c>
      <c r="M81" s="23">
        <v>128.04</v>
      </c>
      <c r="N81" s="23">
        <v>36.3</v>
      </c>
      <c r="O81" s="23">
        <v>2.42</v>
      </c>
    </row>
    <row r="82" spans="1:15" ht="70.5">
      <c r="A82" s="20" t="s">
        <v>38</v>
      </c>
      <c r="B82" s="21" t="s">
        <v>9</v>
      </c>
      <c r="C82" s="20">
        <v>30</v>
      </c>
      <c r="D82" s="23">
        <v>1.47</v>
      </c>
      <c r="E82" s="23">
        <v>0.3</v>
      </c>
      <c r="F82" s="23">
        <v>13.44</v>
      </c>
      <c r="G82" s="23">
        <v>60</v>
      </c>
      <c r="H82" s="23">
        <v>0.027</v>
      </c>
      <c r="I82" s="23">
        <v>0</v>
      </c>
      <c r="J82" s="23">
        <v>0</v>
      </c>
      <c r="K82" s="23">
        <v>0</v>
      </c>
      <c r="L82" s="23">
        <v>5.4</v>
      </c>
      <c r="M82" s="23">
        <v>27.6</v>
      </c>
      <c r="N82" s="23">
        <v>6</v>
      </c>
      <c r="O82" s="23">
        <v>0.87</v>
      </c>
    </row>
    <row r="83" spans="1:15" ht="70.5">
      <c r="A83" s="20"/>
      <c r="B83" s="21" t="s">
        <v>36</v>
      </c>
      <c r="C83" s="22"/>
      <c r="D83" s="23">
        <f aca="true" t="shared" si="11" ref="D83:O83">SUM(D76:D82)</f>
        <v>25.07</v>
      </c>
      <c r="E83" s="23">
        <f t="shared" si="11"/>
        <v>20.869999999999997</v>
      </c>
      <c r="F83" s="23">
        <f t="shared" si="11"/>
        <v>107.41</v>
      </c>
      <c r="G83" s="23">
        <f t="shared" si="11"/>
        <v>716.4599999999999</v>
      </c>
      <c r="H83" s="23">
        <f t="shared" si="11"/>
        <v>0.4790000000000001</v>
      </c>
      <c r="I83" s="23">
        <f t="shared" si="11"/>
        <v>36.91</v>
      </c>
      <c r="J83" s="23">
        <f t="shared" si="11"/>
        <v>4.390000000000001</v>
      </c>
      <c r="K83" s="23">
        <f t="shared" si="11"/>
        <v>0.04</v>
      </c>
      <c r="L83" s="23">
        <f t="shared" si="11"/>
        <v>167.04000000000002</v>
      </c>
      <c r="M83" s="23">
        <f t="shared" si="11"/>
        <v>465.15</v>
      </c>
      <c r="N83" s="23">
        <f t="shared" si="11"/>
        <v>141.42000000000002</v>
      </c>
      <c r="O83" s="23">
        <f t="shared" si="11"/>
        <v>9.969999999999999</v>
      </c>
    </row>
    <row r="84" spans="1:15" ht="71.25" customHeight="1">
      <c r="A84" s="70" t="s">
        <v>103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</row>
    <row r="85" spans="1:15" ht="70.5">
      <c r="A85" s="20">
        <v>8</v>
      </c>
      <c r="B85" s="21" t="s">
        <v>106</v>
      </c>
      <c r="C85" s="22" t="s">
        <v>32</v>
      </c>
      <c r="D85" s="23">
        <v>5.6</v>
      </c>
      <c r="E85" s="23">
        <v>6.4</v>
      </c>
      <c r="F85" s="23">
        <v>9.4</v>
      </c>
      <c r="G85" s="23">
        <v>116</v>
      </c>
      <c r="H85" s="23">
        <v>0.08</v>
      </c>
      <c r="I85" s="23">
        <v>1</v>
      </c>
      <c r="J85" s="23">
        <v>0</v>
      </c>
      <c r="K85" s="23">
        <v>0.04</v>
      </c>
      <c r="L85" s="23">
        <v>240</v>
      </c>
      <c r="M85" s="23">
        <v>180</v>
      </c>
      <c r="N85" s="23">
        <v>28</v>
      </c>
      <c r="O85" s="23">
        <v>0.12</v>
      </c>
    </row>
    <row r="86" spans="1:15" ht="286.5" customHeight="1">
      <c r="A86" s="20" t="s">
        <v>38</v>
      </c>
      <c r="B86" s="21" t="s">
        <v>114</v>
      </c>
      <c r="C86" s="22" t="s">
        <v>107</v>
      </c>
      <c r="D86" s="23">
        <v>2.25</v>
      </c>
      <c r="E86" s="23">
        <v>2.94</v>
      </c>
      <c r="F86" s="23">
        <v>22.32</v>
      </c>
      <c r="G86" s="23">
        <v>125.1</v>
      </c>
      <c r="H86" s="23">
        <v>0.03</v>
      </c>
      <c r="I86" s="23">
        <v>0</v>
      </c>
      <c r="J86" s="23">
        <v>1.05</v>
      </c>
      <c r="K86" s="23">
        <v>0.01</v>
      </c>
      <c r="L86" s="23">
        <v>8.7</v>
      </c>
      <c r="M86" s="23">
        <v>27</v>
      </c>
      <c r="N86" s="23">
        <v>6</v>
      </c>
      <c r="O86" s="23">
        <v>0.63</v>
      </c>
    </row>
    <row r="87" spans="1:15" ht="70.5">
      <c r="A87" s="20"/>
      <c r="B87" s="21" t="s">
        <v>36</v>
      </c>
      <c r="C87" s="20"/>
      <c r="D87" s="23">
        <f aca="true" t="shared" si="12" ref="D87:O87">D85+D86</f>
        <v>7.85</v>
      </c>
      <c r="E87" s="23">
        <f t="shared" si="12"/>
        <v>9.34</v>
      </c>
      <c r="F87" s="23">
        <f t="shared" si="12"/>
        <v>31.72</v>
      </c>
      <c r="G87" s="23">
        <f t="shared" si="12"/>
        <v>241.1</v>
      </c>
      <c r="H87" s="23">
        <f t="shared" si="12"/>
        <v>0.11</v>
      </c>
      <c r="I87" s="23">
        <f t="shared" si="12"/>
        <v>1</v>
      </c>
      <c r="J87" s="23">
        <f t="shared" si="12"/>
        <v>1.05</v>
      </c>
      <c r="K87" s="23">
        <f t="shared" si="12"/>
        <v>0.05</v>
      </c>
      <c r="L87" s="23">
        <f t="shared" si="12"/>
        <v>248.7</v>
      </c>
      <c r="M87" s="23">
        <f t="shared" si="12"/>
        <v>207</v>
      </c>
      <c r="N87" s="23">
        <f t="shared" si="12"/>
        <v>34</v>
      </c>
      <c r="O87" s="23">
        <f t="shared" si="12"/>
        <v>0.75</v>
      </c>
    </row>
    <row r="88" spans="1:15" ht="70.5">
      <c r="A88" s="20"/>
      <c r="B88" s="21"/>
      <c r="C88" s="22"/>
      <c r="D88" s="14" t="s">
        <v>1</v>
      </c>
      <c r="E88" s="14" t="s">
        <v>2</v>
      </c>
      <c r="F88" s="14" t="s">
        <v>3</v>
      </c>
      <c r="G88" s="14" t="s">
        <v>4</v>
      </c>
      <c r="H88" s="14" t="s">
        <v>34</v>
      </c>
      <c r="I88" s="14" t="s">
        <v>6</v>
      </c>
      <c r="J88" s="14" t="s">
        <v>48</v>
      </c>
      <c r="K88" s="14" t="s">
        <v>28</v>
      </c>
      <c r="L88" s="14" t="s">
        <v>29</v>
      </c>
      <c r="M88" s="14" t="s">
        <v>30</v>
      </c>
      <c r="N88" s="14" t="s">
        <v>31</v>
      </c>
      <c r="O88" s="14" t="s">
        <v>5</v>
      </c>
    </row>
    <row r="89" spans="1:15" ht="70.5">
      <c r="A89" s="20"/>
      <c r="B89" s="29" t="s">
        <v>11</v>
      </c>
      <c r="C89" s="22"/>
      <c r="D89" s="23">
        <f aca="true" t="shared" si="13" ref="D89:O89">SUM(D74+D83+D87)</f>
        <v>56.61000000000001</v>
      </c>
      <c r="E89" s="23">
        <f t="shared" si="13"/>
        <v>56.739999999999995</v>
      </c>
      <c r="F89" s="23">
        <f t="shared" si="13"/>
        <v>184.58</v>
      </c>
      <c r="G89" s="23">
        <f t="shared" si="13"/>
        <v>1470.3799999999997</v>
      </c>
      <c r="H89" s="23">
        <f t="shared" si="13"/>
        <v>0.8250000000000001</v>
      </c>
      <c r="I89" s="23">
        <f t="shared" si="13"/>
        <v>40.739999999999995</v>
      </c>
      <c r="J89" s="23">
        <f t="shared" si="13"/>
        <v>6.830000000000001</v>
      </c>
      <c r="K89" s="23">
        <f t="shared" si="13"/>
        <v>0.18</v>
      </c>
      <c r="L89" s="23">
        <f t="shared" si="13"/>
        <v>755.62</v>
      </c>
      <c r="M89" s="23">
        <f t="shared" si="13"/>
        <v>1179.02</v>
      </c>
      <c r="N89" s="23">
        <f t="shared" si="13"/>
        <v>242.48000000000002</v>
      </c>
      <c r="O89" s="23">
        <f t="shared" si="13"/>
        <v>15.999999999999998</v>
      </c>
    </row>
    <row r="90" spans="1:15" ht="139.5">
      <c r="A90" s="62"/>
      <c r="B90" s="63" t="s">
        <v>117</v>
      </c>
      <c r="C90" s="64"/>
      <c r="D90" s="65">
        <v>46</v>
      </c>
      <c r="E90" s="65">
        <v>47</v>
      </c>
      <c r="F90" s="65">
        <v>185</v>
      </c>
      <c r="G90" s="65">
        <v>1410</v>
      </c>
      <c r="H90" s="65">
        <v>0.72</v>
      </c>
      <c r="I90" s="65">
        <v>36</v>
      </c>
      <c r="J90" s="65">
        <v>6</v>
      </c>
      <c r="K90" s="65">
        <v>0.42</v>
      </c>
      <c r="L90" s="65">
        <v>660</v>
      </c>
      <c r="M90" s="65">
        <v>990</v>
      </c>
      <c r="N90" s="65">
        <v>150</v>
      </c>
      <c r="O90" s="65">
        <v>7.2</v>
      </c>
    </row>
    <row r="91" spans="1:15" ht="139.5">
      <c r="A91" s="16"/>
      <c r="B91" s="30" t="s">
        <v>12</v>
      </c>
      <c r="C91" s="14"/>
      <c r="D91" s="23">
        <f aca="true" t="shared" si="14" ref="D91:O91">D89*100/D90</f>
        <v>123.06521739130437</v>
      </c>
      <c r="E91" s="23">
        <f t="shared" si="14"/>
        <v>120.72340425531912</v>
      </c>
      <c r="F91" s="23">
        <f t="shared" si="14"/>
        <v>99.77297297297298</v>
      </c>
      <c r="G91" s="23">
        <f t="shared" si="14"/>
        <v>104.28226950354608</v>
      </c>
      <c r="H91" s="23">
        <f t="shared" si="14"/>
        <v>114.58333333333334</v>
      </c>
      <c r="I91" s="23">
        <f t="shared" si="14"/>
        <v>113.16666666666666</v>
      </c>
      <c r="J91" s="23">
        <f t="shared" si="14"/>
        <v>113.83333333333336</v>
      </c>
      <c r="K91" s="23">
        <f t="shared" si="14"/>
        <v>42.85714285714286</v>
      </c>
      <c r="L91" s="23">
        <f t="shared" si="14"/>
        <v>114.48787878787878</v>
      </c>
      <c r="M91" s="23">
        <f t="shared" si="14"/>
        <v>119.0929292929293</v>
      </c>
      <c r="N91" s="23">
        <f t="shared" si="14"/>
        <v>161.65333333333334</v>
      </c>
      <c r="O91" s="23">
        <f t="shared" si="14"/>
        <v>222.22222222222217</v>
      </c>
    </row>
    <row r="92" spans="1:15" ht="70.5">
      <c r="A92" s="70" t="s">
        <v>119</v>
      </c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</row>
    <row r="93" spans="1:15" ht="70.5">
      <c r="A93" s="70" t="s">
        <v>16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</row>
    <row r="94" spans="1:15" ht="70.5">
      <c r="A94" s="71" t="s">
        <v>37</v>
      </c>
      <c r="B94" s="70" t="s">
        <v>22</v>
      </c>
      <c r="C94" s="72" t="s">
        <v>23</v>
      </c>
      <c r="D94" s="70" t="s">
        <v>24</v>
      </c>
      <c r="E94" s="70"/>
      <c r="F94" s="70"/>
      <c r="G94" s="70" t="s">
        <v>25</v>
      </c>
      <c r="H94" s="70" t="s">
        <v>26</v>
      </c>
      <c r="I94" s="70"/>
      <c r="J94" s="70"/>
      <c r="K94" s="70"/>
      <c r="L94" s="70" t="s">
        <v>27</v>
      </c>
      <c r="M94" s="70"/>
      <c r="N94" s="70"/>
      <c r="O94" s="70"/>
    </row>
    <row r="95" spans="1:15" ht="70.5">
      <c r="A95" s="71"/>
      <c r="B95" s="70"/>
      <c r="C95" s="72"/>
      <c r="D95" s="14" t="s">
        <v>1</v>
      </c>
      <c r="E95" s="14" t="s">
        <v>2</v>
      </c>
      <c r="F95" s="14" t="s">
        <v>3</v>
      </c>
      <c r="G95" s="70"/>
      <c r="H95" s="14" t="s">
        <v>34</v>
      </c>
      <c r="I95" s="14" t="s">
        <v>6</v>
      </c>
      <c r="J95" s="14" t="s">
        <v>48</v>
      </c>
      <c r="K95" s="14" t="s">
        <v>28</v>
      </c>
      <c r="L95" s="14" t="s">
        <v>29</v>
      </c>
      <c r="M95" s="14" t="s">
        <v>30</v>
      </c>
      <c r="N95" s="14" t="s">
        <v>31</v>
      </c>
      <c r="O95" s="14" t="s">
        <v>5</v>
      </c>
    </row>
    <row r="96" spans="1:15" ht="70.5">
      <c r="A96" s="16">
        <v>1</v>
      </c>
      <c r="B96" s="18">
        <v>2</v>
      </c>
      <c r="C96" s="17">
        <v>3</v>
      </c>
      <c r="D96" s="18">
        <v>4</v>
      </c>
      <c r="E96" s="18">
        <v>5</v>
      </c>
      <c r="F96" s="18">
        <v>6</v>
      </c>
      <c r="G96" s="18">
        <v>7</v>
      </c>
      <c r="H96" s="18">
        <v>8</v>
      </c>
      <c r="I96" s="18">
        <v>9</v>
      </c>
      <c r="J96" s="18">
        <v>10</v>
      </c>
      <c r="K96" s="18">
        <v>11</v>
      </c>
      <c r="L96" s="18">
        <v>12</v>
      </c>
      <c r="M96" s="18">
        <v>13</v>
      </c>
      <c r="N96" s="18">
        <v>14</v>
      </c>
      <c r="O96" s="18">
        <v>15</v>
      </c>
    </row>
    <row r="97" spans="1:15" ht="70.5">
      <c r="A97" s="70" t="s">
        <v>7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</row>
    <row r="98" spans="1:15" ht="141">
      <c r="A98" s="20">
        <v>31</v>
      </c>
      <c r="B98" s="21" t="s">
        <v>40</v>
      </c>
      <c r="C98" s="20" t="s">
        <v>94</v>
      </c>
      <c r="D98" s="23">
        <v>23.51</v>
      </c>
      <c r="E98" s="23">
        <v>17.86</v>
      </c>
      <c r="F98" s="23">
        <v>34.21</v>
      </c>
      <c r="G98" s="23">
        <v>406</v>
      </c>
      <c r="H98" s="23">
        <v>0.08</v>
      </c>
      <c r="I98" s="23">
        <v>0.45</v>
      </c>
      <c r="J98" s="23">
        <v>0.59</v>
      </c>
      <c r="K98" s="23">
        <v>0.11</v>
      </c>
      <c r="L98" s="23">
        <v>265.81</v>
      </c>
      <c r="M98" s="23">
        <v>320.32</v>
      </c>
      <c r="N98" s="23">
        <v>35.96</v>
      </c>
      <c r="O98" s="23">
        <v>0.92</v>
      </c>
    </row>
    <row r="99" spans="1:15" ht="70.5">
      <c r="A99" s="20" t="s">
        <v>38</v>
      </c>
      <c r="B99" s="21" t="s">
        <v>9</v>
      </c>
      <c r="C99" s="20">
        <v>20</v>
      </c>
      <c r="D99" s="23">
        <v>0.98</v>
      </c>
      <c r="E99" s="23">
        <v>0.2</v>
      </c>
      <c r="F99" s="23">
        <v>8.95</v>
      </c>
      <c r="G99" s="23">
        <v>40</v>
      </c>
      <c r="H99" s="23">
        <v>0.016</v>
      </c>
      <c r="I99" s="23">
        <v>0</v>
      </c>
      <c r="J99" s="23">
        <v>0</v>
      </c>
      <c r="K99" s="23">
        <v>0</v>
      </c>
      <c r="L99" s="23">
        <v>3.6</v>
      </c>
      <c r="M99" s="23">
        <v>18.4</v>
      </c>
      <c r="N99" s="23">
        <v>4</v>
      </c>
      <c r="O99" s="23">
        <v>0.58</v>
      </c>
    </row>
    <row r="100" spans="1:15" ht="141">
      <c r="A100" s="20">
        <v>32</v>
      </c>
      <c r="B100" s="21" t="s">
        <v>70</v>
      </c>
      <c r="C100" s="20">
        <v>38</v>
      </c>
      <c r="D100" s="23">
        <v>2.32</v>
      </c>
      <c r="E100" s="23">
        <v>0.24</v>
      </c>
      <c r="F100" s="23">
        <v>20.26</v>
      </c>
      <c r="G100" s="23">
        <v>91</v>
      </c>
      <c r="H100" s="23">
        <v>0.03</v>
      </c>
      <c r="I100" s="23">
        <v>0.01</v>
      </c>
      <c r="J100" s="23">
        <v>0.35</v>
      </c>
      <c r="K100" s="23">
        <v>0.02</v>
      </c>
      <c r="L100" s="23">
        <v>6.96</v>
      </c>
      <c r="M100" s="23">
        <v>20.94</v>
      </c>
      <c r="N100" s="23">
        <v>4.92</v>
      </c>
      <c r="O100" s="23">
        <v>0.41</v>
      </c>
    </row>
    <row r="101" spans="1:15" ht="70.5">
      <c r="A101" s="20">
        <v>57</v>
      </c>
      <c r="B101" s="21" t="s">
        <v>8</v>
      </c>
      <c r="C101" s="20">
        <v>200</v>
      </c>
      <c r="D101" s="23">
        <v>0.1</v>
      </c>
      <c r="E101" s="23">
        <v>0.03</v>
      </c>
      <c r="F101" s="23">
        <v>16</v>
      </c>
      <c r="G101" s="23">
        <v>65</v>
      </c>
      <c r="H101" s="23">
        <v>0</v>
      </c>
      <c r="I101" s="24">
        <v>0</v>
      </c>
      <c r="J101" s="24">
        <v>0</v>
      </c>
      <c r="K101" s="23">
        <v>0</v>
      </c>
      <c r="L101" s="23">
        <v>2.95</v>
      </c>
      <c r="M101" s="23">
        <v>4.12</v>
      </c>
      <c r="N101" s="23">
        <v>2.2</v>
      </c>
      <c r="O101" s="23">
        <v>0.46</v>
      </c>
    </row>
    <row r="102" spans="1:15" ht="70.5">
      <c r="A102" s="20"/>
      <c r="B102" s="21" t="s">
        <v>36</v>
      </c>
      <c r="C102" s="23"/>
      <c r="D102" s="23">
        <f>D98+D99+D100+D101</f>
        <v>26.910000000000004</v>
      </c>
      <c r="E102" s="23">
        <f aca="true" t="shared" si="15" ref="E102:O102">E98+E99+E100+E101</f>
        <v>18.33</v>
      </c>
      <c r="F102" s="23">
        <f t="shared" si="15"/>
        <v>79.42</v>
      </c>
      <c r="G102" s="23">
        <f t="shared" si="15"/>
        <v>602</v>
      </c>
      <c r="H102" s="23">
        <f t="shared" si="15"/>
        <v>0.126</v>
      </c>
      <c r="I102" s="23">
        <f t="shared" si="15"/>
        <v>0.46</v>
      </c>
      <c r="J102" s="23">
        <f t="shared" si="15"/>
        <v>0.94</v>
      </c>
      <c r="K102" s="23">
        <f t="shared" si="15"/>
        <v>0.13</v>
      </c>
      <c r="L102" s="23">
        <f t="shared" si="15"/>
        <v>279.32</v>
      </c>
      <c r="M102" s="23">
        <f t="shared" si="15"/>
        <v>363.78</v>
      </c>
      <c r="N102" s="23">
        <f t="shared" si="15"/>
        <v>47.080000000000005</v>
      </c>
      <c r="O102" s="23">
        <f t="shared" si="15"/>
        <v>2.37</v>
      </c>
    </row>
    <row r="103" spans="1:15" ht="70.5">
      <c r="A103" s="70" t="s">
        <v>10</v>
      </c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</row>
    <row r="104" spans="1:15" ht="211.5">
      <c r="A104" s="20">
        <v>27</v>
      </c>
      <c r="B104" s="21" t="s">
        <v>52</v>
      </c>
      <c r="C104" s="22" t="s">
        <v>42</v>
      </c>
      <c r="D104" s="23">
        <v>0.72</v>
      </c>
      <c r="E104" s="23">
        <v>2.82</v>
      </c>
      <c r="F104" s="23">
        <v>4.62</v>
      </c>
      <c r="G104" s="23">
        <v>46.8</v>
      </c>
      <c r="H104" s="23">
        <v>0.02</v>
      </c>
      <c r="I104" s="23">
        <v>5.76</v>
      </c>
      <c r="J104" s="23">
        <v>1.26</v>
      </c>
      <c r="K104" s="23">
        <v>0</v>
      </c>
      <c r="L104" s="23">
        <v>19.2</v>
      </c>
      <c r="M104" s="23">
        <v>18</v>
      </c>
      <c r="N104" s="23">
        <v>7.8</v>
      </c>
      <c r="O104" s="23">
        <v>0.48</v>
      </c>
    </row>
    <row r="105" spans="1:15" ht="141">
      <c r="A105" s="20">
        <v>5</v>
      </c>
      <c r="B105" s="21" t="s">
        <v>66</v>
      </c>
      <c r="C105" s="20">
        <v>250</v>
      </c>
      <c r="D105" s="23">
        <v>5.32</v>
      </c>
      <c r="E105" s="23">
        <v>2.84</v>
      </c>
      <c r="F105" s="23">
        <v>22.2</v>
      </c>
      <c r="G105" s="23">
        <v>131</v>
      </c>
      <c r="H105" s="23">
        <v>0.2</v>
      </c>
      <c r="I105" s="23">
        <v>5.87</v>
      </c>
      <c r="J105" s="23">
        <v>0.22</v>
      </c>
      <c r="K105" s="23">
        <v>0</v>
      </c>
      <c r="L105" s="23">
        <v>31.11</v>
      </c>
      <c r="M105" s="23">
        <v>89.65</v>
      </c>
      <c r="N105" s="23">
        <v>36.24</v>
      </c>
      <c r="O105" s="23">
        <v>2.04</v>
      </c>
    </row>
    <row r="106" spans="1:15" ht="70.5">
      <c r="A106" s="20">
        <v>29</v>
      </c>
      <c r="B106" s="21" t="s">
        <v>93</v>
      </c>
      <c r="C106" s="20">
        <v>80</v>
      </c>
      <c r="D106" s="23">
        <v>6.87</v>
      </c>
      <c r="E106" s="23">
        <v>10.21</v>
      </c>
      <c r="F106" s="23">
        <v>2.41</v>
      </c>
      <c r="G106" s="23">
        <v>129.6</v>
      </c>
      <c r="H106" s="23">
        <v>0.01</v>
      </c>
      <c r="I106" s="23">
        <v>0.74</v>
      </c>
      <c r="J106" s="23">
        <v>1.8</v>
      </c>
      <c r="K106" s="23">
        <v>0</v>
      </c>
      <c r="L106" s="23">
        <v>9.07</v>
      </c>
      <c r="M106" s="23">
        <v>76.79</v>
      </c>
      <c r="N106" s="23">
        <v>11.21</v>
      </c>
      <c r="O106" s="23">
        <v>1.12</v>
      </c>
    </row>
    <row r="107" spans="1:15" ht="141">
      <c r="A107" s="20">
        <v>16</v>
      </c>
      <c r="B107" s="21" t="s">
        <v>62</v>
      </c>
      <c r="C107" s="22" t="s">
        <v>53</v>
      </c>
      <c r="D107" s="23">
        <v>3.24</v>
      </c>
      <c r="E107" s="23">
        <v>7.58</v>
      </c>
      <c r="F107" s="23">
        <v>18.87</v>
      </c>
      <c r="G107" s="23">
        <v>150</v>
      </c>
      <c r="H107" s="23">
        <v>0.04</v>
      </c>
      <c r="I107" s="23">
        <v>2.43</v>
      </c>
      <c r="J107" s="23">
        <v>0.47</v>
      </c>
      <c r="K107" s="23">
        <v>0</v>
      </c>
      <c r="L107" s="23">
        <v>11.35</v>
      </c>
      <c r="M107" s="23">
        <v>39.02</v>
      </c>
      <c r="N107" s="23">
        <v>18.99</v>
      </c>
      <c r="O107" s="23">
        <v>0.69</v>
      </c>
    </row>
    <row r="108" spans="1:15" ht="70.5">
      <c r="A108" s="20">
        <v>17</v>
      </c>
      <c r="B108" s="21" t="s">
        <v>47</v>
      </c>
      <c r="C108" s="28">
        <v>200</v>
      </c>
      <c r="D108" s="23">
        <v>0.73</v>
      </c>
      <c r="E108" s="23">
        <v>0</v>
      </c>
      <c r="F108" s="23">
        <v>30.69</v>
      </c>
      <c r="G108" s="23">
        <v>130</v>
      </c>
      <c r="H108" s="23">
        <v>0.01</v>
      </c>
      <c r="I108" s="23">
        <v>0.66</v>
      </c>
      <c r="J108" s="23">
        <v>0.13</v>
      </c>
      <c r="K108" s="23">
        <v>0.01</v>
      </c>
      <c r="L108" s="23">
        <v>73.74</v>
      </c>
      <c r="M108" s="23">
        <v>25.41</v>
      </c>
      <c r="N108" s="23">
        <v>9.9</v>
      </c>
      <c r="O108" s="23">
        <v>2.03</v>
      </c>
    </row>
    <row r="109" spans="1:15" ht="70.5">
      <c r="A109" s="20" t="s">
        <v>38</v>
      </c>
      <c r="B109" s="21" t="s">
        <v>35</v>
      </c>
      <c r="C109" s="20">
        <v>55</v>
      </c>
      <c r="D109" s="23">
        <v>4.4</v>
      </c>
      <c r="E109" s="23">
        <v>0.83</v>
      </c>
      <c r="F109" s="23">
        <v>20.85</v>
      </c>
      <c r="G109" s="23">
        <v>114.4</v>
      </c>
      <c r="H109" s="23">
        <v>0.132</v>
      </c>
      <c r="I109" s="23">
        <v>0</v>
      </c>
      <c r="J109" s="23">
        <v>1.23</v>
      </c>
      <c r="K109" s="23">
        <v>0</v>
      </c>
      <c r="L109" s="23">
        <v>18.15</v>
      </c>
      <c r="M109" s="23">
        <v>128.04</v>
      </c>
      <c r="N109" s="23">
        <v>36.3</v>
      </c>
      <c r="O109" s="23">
        <v>2.42</v>
      </c>
    </row>
    <row r="110" spans="1:15" ht="70.5">
      <c r="A110" s="20" t="s">
        <v>38</v>
      </c>
      <c r="B110" s="21" t="s">
        <v>9</v>
      </c>
      <c r="C110" s="20">
        <v>30</v>
      </c>
      <c r="D110" s="23">
        <v>1.47</v>
      </c>
      <c r="E110" s="23">
        <v>0.3</v>
      </c>
      <c r="F110" s="23">
        <v>13.44</v>
      </c>
      <c r="G110" s="23">
        <v>60</v>
      </c>
      <c r="H110" s="23">
        <v>0.027</v>
      </c>
      <c r="I110" s="23">
        <v>0</v>
      </c>
      <c r="J110" s="23">
        <v>0</v>
      </c>
      <c r="K110" s="23">
        <v>0</v>
      </c>
      <c r="L110" s="23">
        <v>5.4</v>
      </c>
      <c r="M110" s="23">
        <v>27.6</v>
      </c>
      <c r="N110" s="23">
        <v>6</v>
      </c>
      <c r="O110" s="23">
        <v>0.87</v>
      </c>
    </row>
    <row r="111" spans="1:15" ht="70.5">
      <c r="A111" s="20"/>
      <c r="B111" s="21" t="s">
        <v>36</v>
      </c>
      <c r="C111" s="22"/>
      <c r="D111" s="23">
        <f aca="true" t="shared" si="16" ref="D111:O111">SUM(D104:D110)</f>
        <v>22.75</v>
      </c>
      <c r="E111" s="23">
        <f t="shared" si="16"/>
        <v>24.580000000000002</v>
      </c>
      <c r="F111" s="23">
        <f t="shared" si="16"/>
        <v>113.08000000000001</v>
      </c>
      <c r="G111" s="23">
        <f t="shared" si="16"/>
        <v>761.8</v>
      </c>
      <c r="H111" s="23">
        <f t="shared" si="16"/>
        <v>0.43900000000000006</v>
      </c>
      <c r="I111" s="23">
        <f t="shared" si="16"/>
        <v>15.459999999999999</v>
      </c>
      <c r="J111" s="23">
        <f t="shared" si="16"/>
        <v>5.109999999999999</v>
      </c>
      <c r="K111" s="23">
        <f t="shared" si="16"/>
        <v>0.01</v>
      </c>
      <c r="L111" s="23">
        <f t="shared" si="16"/>
        <v>168.02</v>
      </c>
      <c r="M111" s="23">
        <f t="shared" si="16"/>
        <v>404.51</v>
      </c>
      <c r="N111" s="23">
        <f t="shared" si="16"/>
        <v>126.44</v>
      </c>
      <c r="O111" s="23">
        <f t="shared" si="16"/>
        <v>9.649999999999999</v>
      </c>
    </row>
    <row r="112" spans="1:15" ht="71.25" customHeight="1">
      <c r="A112" s="70" t="s">
        <v>103</v>
      </c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</row>
    <row r="113" spans="1:15" ht="70.5">
      <c r="A113" s="20">
        <v>34</v>
      </c>
      <c r="B113" s="21" t="s">
        <v>104</v>
      </c>
      <c r="C113" s="22" t="s">
        <v>32</v>
      </c>
      <c r="D113" s="23">
        <v>5.8</v>
      </c>
      <c r="E113" s="23">
        <v>6.4</v>
      </c>
      <c r="F113" s="23">
        <v>9.4</v>
      </c>
      <c r="G113" s="23">
        <v>120</v>
      </c>
      <c r="H113" s="23">
        <v>0.08</v>
      </c>
      <c r="I113" s="23">
        <v>2.6</v>
      </c>
      <c r="J113" s="23">
        <v>0</v>
      </c>
      <c r="K113" s="23">
        <v>0.04</v>
      </c>
      <c r="L113" s="23">
        <v>240</v>
      </c>
      <c r="M113" s="23">
        <v>180</v>
      </c>
      <c r="N113" s="23">
        <v>28</v>
      </c>
      <c r="O113" s="23">
        <v>0.2</v>
      </c>
    </row>
    <row r="114" spans="1:15" ht="307.5" customHeight="1">
      <c r="A114" s="20" t="s">
        <v>38</v>
      </c>
      <c r="B114" s="21" t="s">
        <v>115</v>
      </c>
      <c r="C114" s="22" t="s">
        <v>107</v>
      </c>
      <c r="D114" s="23">
        <v>0.84</v>
      </c>
      <c r="E114" s="23">
        <v>0.99</v>
      </c>
      <c r="F114" s="23">
        <v>23.19</v>
      </c>
      <c r="G114" s="23">
        <v>106.2</v>
      </c>
      <c r="H114" s="23">
        <v>0.01</v>
      </c>
      <c r="I114" s="23">
        <v>0</v>
      </c>
      <c r="J114" s="23">
        <v>0.21</v>
      </c>
      <c r="K114" s="23">
        <v>0.01</v>
      </c>
      <c r="L114" s="23">
        <v>4.8</v>
      </c>
      <c r="M114" s="23">
        <v>10.8</v>
      </c>
      <c r="N114" s="23">
        <v>3</v>
      </c>
      <c r="O114" s="23">
        <v>0.45</v>
      </c>
    </row>
    <row r="115" spans="1:15" ht="70.5">
      <c r="A115" s="20"/>
      <c r="B115" s="21" t="s">
        <v>36</v>
      </c>
      <c r="C115" s="20"/>
      <c r="D115" s="23">
        <f aca="true" t="shared" si="17" ref="D115:O115">D113+D114</f>
        <v>6.64</v>
      </c>
      <c r="E115" s="23">
        <f t="shared" si="17"/>
        <v>7.390000000000001</v>
      </c>
      <c r="F115" s="23">
        <f t="shared" si="17"/>
        <v>32.59</v>
      </c>
      <c r="G115" s="23">
        <f t="shared" si="17"/>
        <v>226.2</v>
      </c>
      <c r="H115" s="23">
        <f t="shared" si="17"/>
        <v>0.09</v>
      </c>
      <c r="I115" s="23">
        <f t="shared" si="17"/>
        <v>2.6</v>
      </c>
      <c r="J115" s="23">
        <f t="shared" si="17"/>
        <v>0.21</v>
      </c>
      <c r="K115" s="23">
        <f t="shared" si="17"/>
        <v>0.05</v>
      </c>
      <c r="L115" s="23">
        <f t="shared" si="17"/>
        <v>244.8</v>
      </c>
      <c r="M115" s="23">
        <f t="shared" si="17"/>
        <v>190.8</v>
      </c>
      <c r="N115" s="23">
        <f t="shared" si="17"/>
        <v>31</v>
      </c>
      <c r="O115" s="23">
        <f t="shared" si="17"/>
        <v>0.65</v>
      </c>
    </row>
    <row r="116" spans="1:15" ht="70.5">
      <c r="A116" s="20"/>
      <c r="B116" s="21"/>
      <c r="C116" s="22"/>
      <c r="D116" s="14" t="s">
        <v>1</v>
      </c>
      <c r="E116" s="14" t="s">
        <v>2</v>
      </c>
      <c r="F116" s="14" t="s">
        <v>3</v>
      </c>
      <c r="G116" s="14" t="s">
        <v>4</v>
      </c>
      <c r="H116" s="14" t="s">
        <v>34</v>
      </c>
      <c r="I116" s="14" t="s">
        <v>6</v>
      </c>
      <c r="J116" s="14" t="s">
        <v>48</v>
      </c>
      <c r="K116" s="14" t="s">
        <v>28</v>
      </c>
      <c r="L116" s="14" t="s">
        <v>29</v>
      </c>
      <c r="M116" s="14" t="s">
        <v>30</v>
      </c>
      <c r="N116" s="14" t="s">
        <v>31</v>
      </c>
      <c r="O116" s="14" t="s">
        <v>5</v>
      </c>
    </row>
    <row r="117" spans="1:15" ht="70.5">
      <c r="A117" s="20"/>
      <c r="B117" s="29" t="s">
        <v>11</v>
      </c>
      <c r="C117" s="22"/>
      <c r="D117" s="23">
        <f aca="true" t="shared" si="18" ref="D117:O117">D102+D111+D115</f>
        <v>56.300000000000004</v>
      </c>
      <c r="E117" s="23">
        <f t="shared" si="18"/>
        <v>50.3</v>
      </c>
      <c r="F117" s="23">
        <f t="shared" si="18"/>
        <v>225.09</v>
      </c>
      <c r="G117" s="23">
        <f t="shared" si="18"/>
        <v>1590</v>
      </c>
      <c r="H117" s="23">
        <f t="shared" si="18"/>
        <v>0.655</v>
      </c>
      <c r="I117" s="23">
        <f t="shared" si="18"/>
        <v>18.52</v>
      </c>
      <c r="J117" s="23">
        <f t="shared" si="18"/>
        <v>6.259999999999999</v>
      </c>
      <c r="K117" s="23">
        <f t="shared" si="18"/>
        <v>0.19</v>
      </c>
      <c r="L117" s="23">
        <f t="shared" si="18"/>
        <v>692.1400000000001</v>
      </c>
      <c r="M117" s="23">
        <f t="shared" si="18"/>
        <v>959.0899999999999</v>
      </c>
      <c r="N117" s="23">
        <f t="shared" si="18"/>
        <v>204.52</v>
      </c>
      <c r="O117" s="23">
        <f t="shared" si="18"/>
        <v>12.67</v>
      </c>
    </row>
    <row r="118" spans="1:15" ht="139.5">
      <c r="A118" s="62"/>
      <c r="B118" s="63" t="s">
        <v>117</v>
      </c>
      <c r="C118" s="64"/>
      <c r="D118" s="65">
        <v>46</v>
      </c>
      <c r="E118" s="65">
        <v>47</v>
      </c>
      <c r="F118" s="65">
        <v>185</v>
      </c>
      <c r="G118" s="65">
        <v>1410</v>
      </c>
      <c r="H118" s="65">
        <v>0.72</v>
      </c>
      <c r="I118" s="65">
        <v>36</v>
      </c>
      <c r="J118" s="65">
        <v>6</v>
      </c>
      <c r="K118" s="65">
        <v>0.42</v>
      </c>
      <c r="L118" s="65">
        <v>660</v>
      </c>
      <c r="M118" s="65">
        <v>990</v>
      </c>
      <c r="N118" s="65">
        <v>150</v>
      </c>
      <c r="O118" s="65">
        <v>7.2</v>
      </c>
    </row>
    <row r="119" spans="1:15" ht="139.5">
      <c r="A119" s="16"/>
      <c r="B119" s="30" t="s">
        <v>12</v>
      </c>
      <c r="C119" s="14"/>
      <c r="D119" s="23">
        <f aca="true" t="shared" si="19" ref="D119:O119">D117*100/D118</f>
        <v>122.3913043478261</v>
      </c>
      <c r="E119" s="23">
        <f t="shared" si="19"/>
        <v>107.02127659574468</v>
      </c>
      <c r="F119" s="23">
        <f t="shared" si="19"/>
        <v>121.67027027027027</v>
      </c>
      <c r="G119" s="23">
        <f t="shared" si="19"/>
        <v>112.76595744680851</v>
      </c>
      <c r="H119" s="23">
        <f t="shared" si="19"/>
        <v>90.97222222222223</v>
      </c>
      <c r="I119" s="23">
        <f t="shared" si="19"/>
        <v>51.44444444444444</v>
      </c>
      <c r="J119" s="23">
        <f t="shared" si="19"/>
        <v>104.33333333333331</v>
      </c>
      <c r="K119" s="23">
        <f t="shared" si="19"/>
        <v>45.23809523809524</v>
      </c>
      <c r="L119" s="23">
        <f t="shared" si="19"/>
        <v>104.86969696969699</v>
      </c>
      <c r="M119" s="23">
        <f t="shared" si="19"/>
        <v>96.87777777777777</v>
      </c>
      <c r="N119" s="23">
        <f t="shared" si="19"/>
        <v>136.34666666666666</v>
      </c>
      <c r="O119" s="23">
        <f t="shared" si="19"/>
        <v>175.97222222222223</v>
      </c>
    </row>
    <row r="120" spans="1:15" ht="70.5">
      <c r="A120" s="70" t="s">
        <v>119</v>
      </c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</row>
    <row r="121" spans="1:15" ht="70.5">
      <c r="A121" s="70" t="s">
        <v>15</v>
      </c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</row>
    <row r="122" spans="1:15" ht="70.5">
      <c r="A122" s="71" t="s">
        <v>37</v>
      </c>
      <c r="B122" s="70" t="s">
        <v>22</v>
      </c>
      <c r="C122" s="72" t="s">
        <v>23</v>
      </c>
      <c r="D122" s="70" t="s">
        <v>24</v>
      </c>
      <c r="E122" s="70"/>
      <c r="F122" s="70"/>
      <c r="G122" s="70" t="s">
        <v>25</v>
      </c>
      <c r="H122" s="70" t="s">
        <v>26</v>
      </c>
      <c r="I122" s="70"/>
      <c r="J122" s="70"/>
      <c r="K122" s="70"/>
      <c r="L122" s="70" t="s">
        <v>27</v>
      </c>
      <c r="M122" s="70"/>
      <c r="N122" s="70"/>
      <c r="O122" s="70"/>
    </row>
    <row r="123" spans="1:15" ht="70.5">
      <c r="A123" s="71"/>
      <c r="B123" s="70"/>
      <c r="C123" s="72"/>
      <c r="D123" s="14" t="s">
        <v>1</v>
      </c>
      <c r="E123" s="14" t="s">
        <v>2</v>
      </c>
      <c r="F123" s="14" t="s">
        <v>3</v>
      </c>
      <c r="G123" s="70"/>
      <c r="H123" s="14" t="s">
        <v>34</v>
      </c>
      <c r="I123" s="14" t="s">
        <v>6</v>
      </c>
      <c r="J123" s="14" t="s">
        <v>48</v>
      </c>
      <c r="K123" s="14" t="s">
        <v>28</v>
      </c>
      <c r="L123" s="14" t="s">
        <v>29</v>
      </c>
      <c r="M123" s="14" t="s">
        <v>30</v>
      </c>
      <c r="N123" s="14" t="s">
        <v>31</v>
      </c>
      <c r="O123" s="14" t="s">
        <v>5</v>
      </c>
    </row>
    <row r="124" spans="1:15" ht="70.5">
      <c r="A124" s="16">
        <v>1</v>
      </c>
      <c r="B124" s="18">
        <v>2</v>
      </c>
      <c r="C124" s="17">
        <v>3</v>
      </c>
      <c r="D124" s="18">
        <v>4</v>
      </c>
      <c r="E124" s="18">
        <v>5</v>
      </c>
      <c r="F124" s="18">
        <v>6</v>
      </c>
      <c r="G124" s="18">
        <v>7</v>
      </c>
      <c r="H124" s="18">
        <v>8</v>
      </c>
      <c r="I124" s="18">
        <v>9</v>
      </c>
      <c r="J124" s="18">
        <v>10</v>
      </c>
      <c r="K124" s="18">
        <v>11</v>
      </c>
      <c r="L124" s="18">
        <v>12</v>
      </c>
      <c r="M124" s="18">
        <v>13</v>
      </c>
      <c r="N124" s="18">
        <v>14</v>
      </c>
      <c r="O124" s="18">
        <v>15</v>
      </c>
    </row>
    <row r="125" spans="1:15" ht="70.5">
      <c r="A125" s="70" t="s">
        <v>7</v>
      </c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</row>
    <row r="126" spans="1:15" ht="141">
      <c r="A126" s="20">
        <v>51</v>
      </c>
      <c r="B126" s="21" t="s">
        <v>80</v>
      </c>
      <c r="C126" s="28">
        <v>100</v>
      </c>
      <c r="D126" s="23">
        <v>12.2</v>
      </c>
      <c r="E126" s="23">
        <v>4.36</v>
      </c>
      <c r="F126" s="23">
        <v>2.06</v>
      </c>
      <c r="G126" s="23">
        <v>96</v>
      </c>
      <c r="H126" s="23">
        <v>0.07</v>
      </c>
      <c r="I126" s="23">
        <v>1.16</v>
      </c>
      <c r="J126" s="23">
        <v>1.74</v>
      </c>
      <c r="K126" s="23">
        <v>0.02</v>
      </c>
      <c r="L126" s="23">
        <v>39.7</v>
      </c>
      <c r="M126" s="23">
        <v>148.89</v>
      </c>
      <c r="N126" s="23">
        <v>37.27</v>
      </c>
      <c r="O126" s="31">
        <v>0.8</v>
      </c>
    </row>
    <row r="127" spans="1:15" ht="70.5">
      <c r="A127" s="20">
        <v>41</v>
      </c>
      <c r="B127" s="21" t="s">
        <v>76</v>
      </c>
      <c r="C127" s="28">
        <v>150</v>
      </c>
      <c r="D127" s="23">
        <v>3.69</v>
      </c>
      <c r="E127" s="23">
        <v>5.48</v>
      </c>
      <c r="F127" s="23">
        <v>30.04</v>
      </c>
      <c r="G127" s="23">
        <v>209</v>
      </c>
      <c r="H127" s="23">
        <v>0.02</v>
      </c>
      <c r="I127" s="23">
        <v>0</v>
      </c>
      <c r="J127" s="23">
        <v>0.19</v>
      </c>
      <c r="K127" s="23">
        <v>0.02</v>
      </c>
      <c r="L127" s="23">
        <v>1.38</v>
      </c>
      <c r="M127" s="23">
        <v>61.49</v>
      </c>
      <c r="N127" s="23">
        <v>19.17</v>
      </c>
      <c r="O127" s="23">
        <v>0.52</v>
      </c>
    </row>
    <row r="128" spans="1:15" ht="141">
      <c r="A128" s="20">
        <v>2</v>
      </c>
      <c r="B128" s="21" t="s">
        <v>64</v>
      </c>
      <c r="C128" s="20">
        <v>200</v>
      </c>
      <c r="D128" s="23">
        <v>5.53</v>
      </c>
      <c r="E128" s="23">
        <v>6.06</v>
      </c>
      <c r="F128" s="23">
        <v>24.63</v>
      </c>
      <c r="G128" s="23">
        <v>174</v>
      </c>
      <c r="H128" s="23">
        <v>0.07</v>
      </c>
      <c r="I128" s="24">
        <v>2.34</v>
      </c>
      <c r="J128" s="24">
        <v>0.01</v>
      </c>
      <c r="K128" s="23">
        <v>0.05</v>
      </c>
      <c r="L128" s="23">
        <v>219.04</v>
      </c>
      <c r="M128" s="23">
        <v>175.1</v>
      </c>
      <c r="N128" s="23">
        <v>33.7</v>
      </c>
      <c r="O128" s="23">
        <v>0.6</v>
      </c>
    </row>
    <row r="129" spans="1:15" ht="70.5">
      <c r="A129" s="20" t="s">
        <v>38</v>
      </c>
      <c r="B129" s="21" t="s">
        <v>9</v>
      </c>
      <c r="C129" s="20">
        <v>20</v>
      </c>
      <c r="D129" s="23">
        <v>0.98</v>
      </c>
      <c r="E129" s="23">
        <v>0.2</v>
      </c>
      <c r="F129" s="23">
        <v>8.95</v>
      </c>
      <c r="G129" s="23">
        <v>40</v>
      </c>
      <c r="H129" s="23">
        <v>0.016</v>
      </c>
      <c r="I129" s="23">
        <v>0</v>
      </c>
      <c r="J129" s="23">
        <v>0</v>
      </c>
      <c r="K129" s="23">
        <v>0</v>
      </c>
      <c r="L129" s="23">
        <v>3.6</v>
      </c>
      <c r="M129" s="23">
        <v>18.4</v>
      </c>
      <c r="N129" s="23">
        <v>4</v>
      </c>
      <c r="O129" s="23">
        <v>0.58</v>
      </c>
    </row>
    <row r="130" spans="1:15" ht="70.5">
      <c r="A130" s="20" t="s">
        <v>38</v>
      </c>
      <c r="B130" s="21" t="s">
        <v>63</v>
      </c>
      <c r="C130" s="20">
        <v>25</v>
      </c>
      <c r="D130" s="23">
        <v>2</v>
      </c>
      <c r="E130" s="23">
        <v>0.38</v>
      </c>
      <c r="F130" s="23">
        <v>9.48</v>
      </c>
      <c r="G130" s="23">
        <v>52</v>
      </c>
      <c r="H130" s="23">
        <v>0.07</v>
      </c>
      <c r="I130" s="23">
        <v>0</v>
      </c>
      <c r="J130" s="23">
        <v>0.58</v>
      </c>
      <c r="K130" s="23">
        <v>0</v>
      </c>
      <c r="L130" s="23">
        <v>8.25</v>
      </c>
      <c r="M130" s="23">
        <v>58.5</v>
      </c>
      <c r="N130" s="23">
        <v>16.5</v>
      </c>
      <c r="O130" s="23">
        <v>1.1</v>
      </c>
    </row>
    <row r="131" spans="1:15" ht="70.5">
      <c r="A131" s="20">
        <v>3</v>
      </c>
      <c r="B131" s="21" t="s">
        <v>59</v>
      </c>
      <c r="C131" s="20">
        <v>6</v>
      </c>
      <c r="D131" s="23">
        <v>0.05</v>
      </c>
      <c r="E131" s="23">
        <v>4.29</v>
      </c>
      <c r="F131" s="23">
        <v>0.07</v>
      </c>
      <c r="G131" s="23">
        <v>38.82</v>
      </c>
      <c r="H131" s="23">
        <v>0</v>
      </c>
      <c r="I131" s="24">
        <v>0</v>
      </c>
      <c r="J131" s="24">
        <v>0.06</v>
      </c>
      <c r="K131" s="23">
        <v>0.02</v>
      </c>
      <c r="L131" s="23">
        <v>1.44</v>
      </c>
      <c r="M131" s="23">
        <v>1.8</v>
      </c>
      <c r="N131" s="23">
        <v>0</v>
      </c>
      <c r="O131" s="23">
        <v>0</v>
      </c>
    </row>
    <row r="132" spans="1:15" ht="70.5">
      <c r="A132" s="20"/>
      <c r="B132" s="21" t="s">
        <v>36</v>
      </c>
      <c r="C132" s="28"/>
      <c r="D132" s="23">
        <f aca="true" t="shared" si="20" ref="D132:O132">SUM(D126:D131)</f>
        <v>24.45</v>
      </c>
      <c r="E132" s="23">
        <f t="shared" si="20"/>
        <v>20.769999999999996</v>
      </c>
      <c r="F132" s="23">
        <f t="shared" si="20"/>
        <v>75.23</v>
      </c>
      <c r="G132" s="23">
        <f t="shared" si="20"/>
        <v>609.82</v>
      </c>
      <c r="H132" s="23">
        <f t="shared" si="20"/>
        <v>0.24600000000000005</v>
      </c>
      <c r="I132" s="23">
        <f t="shared" si="20"/>
        <v>3.5</v>
      </c>
      <c r="J132" s="23">
        <f t="shared" si="20"/>
        <v>2.58</v>
      </c>
      <c r="K132" s="23">
        <f t="shared" si="20"/>
        <v>0.11</v>
      </c>
      <c r="L132" s="23">
        <f t="shared" si="20"/>
        <v>273.41</v>
      </c>
      <c r="M132" s="23">
        <f t="shared" si="20"/>
        <v>464.18</v>
      </c>
      <c r="N132" s="23">
        <f t="shared" si="20"/>
        <v>110.64000000000001</v>
      </c>
      <c r="O132" s="23">
        <f t="shared" si="20"/>
        <v>3.6</v>
      </c>
    </row>
    <row r="133" spans="1:15" ht="70.5">
      <c r="A133" s="70" t="s">
        <v>10</v>
      </c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</row>
    <row r="134" spans="1:15" ht="141">
      <c r="A134" s="20">
        <v>44</v>
      </c>
      <c r="B134" s="21" t="s">
        <v>101</v>
      </c>
      <c r="C134" s="22" t="s">
        <v>42</v>
      </c>
      <c r="D134" s="23">
        <v>0.22</v>
      </c>
      <c r="E134" s="23">
        <v>3.01</v>
      </c>
      <c r="F134" s="23">
        <v>0.75</v>
      </c>
      <c r="G134" s="23">
        <v>30.6</v>
      </c>
      <c r="H134" s="23">
        <v>0.01</v>
      </c>
      <c r="I134" s="23">
        <v>0.96</v>
      </c>
      <c r="J134" s="23">
        <v>1.34</v>
      </c>
      <c r="K134" s="23">
        <v>0.01</v>
      </c>
      <c r="L134" s="23">
        <v>2.45</v>
      </c>
      <c r="M134" s="23">
        <v>5.76</v>
      </c>
      <c r="N134" s="23">
        <v>1.68</v>
      </c>
      <c r="O134" s="23">
        <v>0.07</v>
      </c>
    </row>
    <row r="135" spans="1:15" ht="141">
      <c r="A135" s="20">
        <v>40</v>
      </c>
      <c r="B135" s="21" t="s">
        <v>67</v>
      </c>
      <c r="C135" s="22" t="s">
        <v>50</v>
      </c>
      <c r="D135" s="23">
        <v>2.72</v>
      </c>
      <c r="E135" s="23">
        <v>2.76</v>
      </c>
      <c r="F135" s="23">
        <v>22.6</v>
      </c>
      <c r="G135" s="23">
        <v>122</v>
      </c>
      <c r="H135" s="23">
        <v>0.11</v>
      </c>
      <c r="I135" s="23">
        <v>8.25</v>
      </c>
      <c r="J135" s="23">
        <v>0.29</v>
      </c>
      <c r="K135" s="23">
        <v>0</v>
      </c>
      <c r="L135" s="23">
        <v>16.36</v>
      </c>
      <c r="M135" s="23">
        <v>64.9</v>
      </c>
      <c r="N135" s="23">
        <v>24.09</v>
      </c>
      <c r="O135" s="23">
        <v>0.99</v>
      </c>
    </row>
    <row r="136" spans="1:15" ht="70.5">
      <c r="A136" s="20">
        <v>19</v>
      </c>
      <c r="B136" s="21" t="s">
        <v>122</v>
      </c>
      <c r="C136" s="20">
        <v>200</v>
      </c>
      <c r="D136" s="23">
        <v>14.68</v>
      </c>
      <c r="E136" s="23">
        <v>16.85</v>
      </c>
      <c r="F136" s="23">
        <v>19.93</v>
      </c>
      <c r="G136" s="23">
        <v>278.7</v>
      </c>
      <c r="H136" s="23">
        <v>0.08</v>
      </c>
      <c r="I136" s="23">
        <v>38.09</v>
      </c>
      <c r="J136" s="23">
        <v>4.92</v>
      </c>
      <c r="K136" s="23">
        <v>0.06</v>
      </c>
      <c r="L136" s="23">
        <v>136.34</v>
      </c>
      <c r="M136" s="23">
        <v>165.51</v>
      </c>
      <c r="N136" s="23">
        <v>61.7</v>
      </c>
      <c r="O136" s="23">
        <v>2.51</v>
      </c>
    </row>
    <row r="137" spans="1:15" ht="70.5">
      <c r="A137" s="20">
        <v>25</v>
      </c>
      <c r="B137" s="21" t="s">
        <v>44</v>
      </c>
      <c r="C137" s="28">
        <v>200</v>
      </c>
      <c r="D137" s="23">
        <v>1</v>
      </c>
      <c r="E137" s="23">
        <v>0.2</v>
      </c>
      <c r="F137" s="23">
        <v>20</v>
      </c>
      <c r="G137" s="23">
        <v>65.8</v>
      </c>
      <c r="H137" s="23">
        <v>0.02</v>
      </c>
      <c r="I137" s="23">
        <v>4</v>
      </c>
      <c r="J137" s="23">
        <v>0.2</v>
      </c>
      <c r="K137" s="23">
        <v>0</v>
      </c>
      <c r="L137" s="23">
        <v>14</v>
      </c>
      <c r="M137" s="23">
        <v>14</v>
      </c>
      <c r="N137" s="23">
        <v>8</v>
      </c>
      <c r="O137" s="23">
        <v>2.8</v>
      </c>
    </row>
    <row r="138" spans="1:15" s="19" customFormat="1" ht="70.5">
      <c r="A138" s="20" t="s">
        <v>38</v>
      </c>
      <c r="B138" s="21" t="s">
        <v>35</v>
      </c>
      <c r="C138" s="20">
        <v>55</v>
      </c>
      <c r="D138" s="23">
        <v>4.4</v>
      </c>
      <c r="E138" s="23">
        <v>0.83</v>
      </c>
      <c r="F138" s="23">
        <v>20.85</v>
      </c>
      <c r="G138" s="23">
        <v>114.4</v>
      </c>
      <c r="H138" s="23">
        <v>0.132</v>
      </c>
      <c r="I138" s="23">
        <v>0</v>
      </c>
      <c r="J138" s="23">
        <v>1.23</v>
      </c>
      <c r="K138" s="23">
        <v>0</v>
      </c>
      <c r="L138" s="23">
        <v>18.15</v>
      </c>
      <c r="M138" s="23">
        <v>128.04</v>
      </c>
      <c r="N138" s="23">
        <v>36.3</v>
      </c>
      <c r="O138" s="23">
        <v>2.42</v>
      </c>
    </row>
    <row r="139" spans="1:15" s="19" customFormat="1" ht="70.5">
      <c r="A139" s="20" t="s">
        <v>38</v>
      </c>
      <c r="B139" s="21" t="s">
        <v>9</v>
      </c>
      <c r="C139" s="20">
        <v>30</v>
      </c>
      <c r="D139" s="23">
        <v>1.47</v>
      </c>
      <c r="E139" s="23">
        <v>0.3</v>
      </c>
      <c r="F139" s="23">
        <v>13.44</v>
      </c>
      <c r="G139" s="23">
        <v>60</v>
      </c>
      <c r="H139" s="23">
        <v>0.027</v>
      </c>
      <c r="I139" s="23">
        <v>0</v>
      </c>
      <c r="J139" s="23">
        <v>0</v>
      </c>
      <c r="K139" s="23">
        <v>0</v>
      </c>
      <c r="L139" s="23">
        <v>5.4</v>
      </c>
      <c r="M139" s="23">
        <v>27.6</v>
      </c>
      <c r="N139" s="23">
        <v>6</v>
      </c>
      <c r="O139" s="23">
        <v>0.87</v>
      </c>
    </row>
    <row r="140" spans="1:15" ht="70.5">
      <c r="A140" s="20"/>
      <c r="B140" s="21" t="s">
        <v>36</v>
      </c>
      <c r="C140" s="20"/>
      <c r="D140" s="23">
        <f aca="true" t="shared" si="21" ref="D140:O140">SUM(D134:D139)</f>
        <v>24.490000000000002</v>
      </c>
      <c r="E140" s="23">
        <f t="shared" si="21"/>
        <v>23.95</v>
      </c>
      <c r="F140" s="23">
        <f t="shared" si="21"/>
        <v>97.57</v>
      </c>
      <c r="G140" s="23">
        <f t="shared" si="21"/>
        <v>671.5</v>
      </c>
      <c r="H140" s="23">
        <f t="shared" si="21"/>
        <v>0.379</v>
      </c>
      <c r="I140" s="23">
        <f t="shared" si="21"/>
        <v>51.300000000000004</v>
      </c>
      <c r="J140" s="23">
        <f t="shared" si="21"/>
        <v>7.98</v>
      </c>
      <c r="K140" s="23">
        <f t="shared" si="21"/>
        <v>0.06999999999999999</v>
      </c>
      <c r="L140" s="23">
        <f t="shared" si="21"/>
        <v>192.70000000000002</v>
      </c>
      <c r="M140" s="23">
        <f t="shared" si="21"/>
        <v>405.81000000000006</v>
      </c>
      <c r="N140" s="23">
        <f t="shared" si="21"/>
        <v>137.76999999999998</v>
      </c>
      <c r="O140" s="23">
        <f t="shared" si="21"/>
        <v>9.659999999999998</v>
      </c>
    </row>
    <row r="141" spans="1:15" ht="70.5">
      <c r="A141" s="70" t="s">
        <v>103</v>
      </c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</row>
    <row r="142" spans="1:15" ht="144" customHeight="1">
      <c r="A142" s="20">
        <v>78</v>
      </c>
      <c r="B142" s="21" t="s">
        <v>105</v>
      </c>
      <c r="C142" s="22" t="s">
        <v>32</v>
      </c>
      <c r="D142" s="23">
        <v>1.4</v>
      </c>
      <c r="E142" s="23">
        <v>0</v>
      </c>
      <c r="F142" s="23">
        <v>29</v>
      </c>
      <c r="G142" s="23">
        <v>122</v>
      </c>
      <c r="H142" s="23">
        <v>0</v>
      </c>
      <c r="I142" s="23">
        <v>0</v>
      </c>
      <c r="J142" s="23">
        <v>0</v>
      </c>
      <c r="K142" s="23">
        <v>0</v>
      </c>
      <c r="L142" s="23">
        <v>1</v>
      </c>
      <c r="M142" s="23">
        <v>0</v>
      </c>
      <c r="N142" s="23">
        <v>0</v>
      </c>
      <c r="O142" s="23">
        <v>0.1</v>
      </c>
    </row>
    <row r="143" spans="1:15" ht="274.5" customHeight="1">
      <c r="A143" s="20" t="s">
        <v>38</v>
      </c>
      <c r="B143" s="21" t="s">
        <v>116</v>
      </c>
      <c r="C143" s="22" t="s">
        <v>107</v>
      </c>
      <c r="D143" s="23">
        <v>1.5</v>
      </c>
      <c r="E143" s="23">
        <v>1.41</v>
      </c>
      <c r="F143" s="23">
        <v>22.5</v>
      </c>
      <c r="G143" s="23">
        <v>109.8</v>
      </c>
      <c r="H143" s="23">
        <v>0.03</v>
      </c>
      <c r="I143" s="23">
        <v>0</v>
      </c>
      <c r="J143" s="23">
        <v>0.72</v>
      </c>
      <c r="K143" s="23">
        <v>0</v>
      </c>
      <c r="L143" s="23">
        <v>3.3</v>
      </c>
      <c r="M143" s="23">
        <v>15</v>
      </c>
      <c r="N143" s="23">
        <v>2.7</v>
      </c>
      <c r="O143" s="23">
        <v>0.24</v>
      </c>
    </row>
    <row r="144" spans="1:15" ht="70.5">
      <c r="A144" s="20"/>
      <c r="B144" s="21" t="s">
        <v>36</v>
      </c>
      <c r="C144" s="20"/>
      <c r="D144" s="23">
        <f aca="true" t="shared" si="22" ref="D144:O144">D142+D143</f>
        <v>2.9</v>
      </c>
      <c r="E144" s="23">
        <f t="shared" si="22"/>
        <v>1.41</v>
      </c>
      <c r="F144" s="23">
        <f t="shared" si="22"/>
        <v>51.5</v>
      </c>
      <c r="G144" s="23">
        <f t="shared" si="22"/>
        <v>231.8</v>
      </c>
      <c r="H144" s="23">
        <f t="shared" si="22"/>
        <v>0.03</v>
      </c>
      <c r="I144" s="23">
        <f t="shared" si="22"/>
        <v>0</v>
      </c>
      <c r="J144" s="23">
        <f t="shared" si="22"/>
        <v>0.72</v>
      </c>
      <c r="K144" s="23">
        <f t="shared" si="22"/>
        <v>0</v>
      </c>
      <c r="L144" s="23">
        <f t="shared" si="22"/>
        <v>4.3</v>
      </c>
      <c r="M144" s="23">
        <f t="shared" si="22"/>
        <v>15</v>
      </c>
      <c r="N144" s="23">
        <f t="shared" si="22"/>
        <v>2.7</v>
      </c>
      <c r="O144" s="23">
        <f t="shared" si="22"/>
        <v>0.33999999999999997</v>
      </c>
    </row>
    <row r="145" spans="1:15" ht="70.5">
      <c r="A145" s="20"/>
      <c r="B145" s="21"/>
      <c r="C145" s="22"/>
      <c r="D145" s="14" t="s">
        <v>1</v>
      </c>
      <c r="E145" s="14" t="s">
        <v>2</v>
      </c>
      <c r="F145" s="14" t="s">
        <v>3</v>
      </c>
      <c r="G145" s="14" t="s">
        <v>4</v>
      </c>
      <c r="H145" s="14" t="s">
        <v>34</v>
      </c>
      <c r="I145" s="14" t="s">
        <v>6</v>
      </c>
      <c r="J145" s="14" t="s">
        <v>48</v>
      </c>
      <c r="K145" s="14" t="s">
        <v>28</v>
      </c>
      <c r="L145" s="14" t="s">
        <v>29</v>
      </c>
      <c r="M145" s="14" t="s">
        <v>30</v>
      </c>
      <c r="N145" s="14" t="s">
        <v>31</v>
      </c>
      <c r="O145" s="14" t="s">
        <v>5</v>
      </c>
    </row>
    <row r="146" spans="1:15" ht="70.5">
      <c r="A146" s="20"/>
      <c r="B146" s="29" t="s">
        <v>11</v>
      </c>
      <c r="C146" s="22"/>
      <c r="D146" s="23">
        <f aca="true" t="shared" si="23" ref="D146:O146">D132+D140+D144</f>
        <v>51.839999999999996</v>
      </c>
      <c r="E146" s="23">
        <f t="shared" si="23"/>
        <v>46.129999999999995</v>
      </c>
      <c r="F146" s="23">
        <f t="shared" si="23"/>
        <v>224.3</v>
      </c>
      <c r="G146" s="23">
        <f t="shared" si="23"/>
        <v>1513.1200000000001</v>
      </c>
      <c r="H146" s="23">
        <f t="shared" si="23"/>
        <v>0.655</v>
      </c>
      <c r="I146" s="23">
        <f t="shared" si="23"/>
        <v>54.800000000000004</v>
      </c>
      <c r="J146" s="23">
        <f t="shared" si="23"/>
        <v>11.280000000000001</v>
      </c>
      <c r="K146" s="23">
        <f t="shared" si="23"/>
        <v>0.18</v>
      </c>
      <c r="L146" s="23">
        <f t="shared" si="23"/>
        <v>470.41</v>
      </c>
      <c r="M146" s="23">
        <f t="shared" si="23"/>
        <v>884.99</v>
      </c>
      <c r="N146" s="23">
        <f t="shared" si="23"/>
        <v>251.10999999999999</v>
      </c>
      <c r="O146" s="23">
        <f t="shared" si="23"/>
        <v>13.599999999999998</v>
      </c>
    </row>
    <row r="147" spans="1:15" ht="146.25" customHeight="1">
      <c r="A147" s="62"/>
      <c r="B147" s="63" t="s">
        <v>117</v>
      </c>
      <c r="C147" s="64"/>
      <c r="D147" s="65">
        <v>46</v>
      </c>
      <c r="E147" s="65">
        <v>47</v>
      </c>
      <c r="F147" s="65">
        <v>185</v>
      </c>
      <c r="G147" s="65">
        <v>1410</v>
      </c>
      <c r="H147" s="65">
        <v>0.72</v>
      </c>
      <c r="I147" s="65">
        <v>36</v>
      </c>
      <c r="J147" s="65">
        <v>6</v>
      </c>
      <c r="K147" s="65">
        <v>0.42</v>
      </c>
      <c r="L147" s="65">
        <v>660</v>
      </c>
      <c r="M147" s="65">
        <v>990</v>
      </c>
      <c r="N147" s="65">
        <v>150</v>
      </c>
      <c r="O147" s="65">
        <v>7.2</v>
      </c>
    </row>
    <row r="148" spans="1:15" ht="130.5" customHeight="1">
      <c r="A148" s="16"/>
      <c r="B148" s="30" t="s">
        <v>12</v>
      </c>
      <c r="C148" s="14"/>
      <c r="D148" s="23">
        <f aca="true" t="shared" si="24" ref="D148:O148">D146*100/D147</f>
        <v>112.69565217391305</v>
      </c>
      <c r="E148" s="23">
        <f t="shared" si="24"/>
        <v>98.14893617021276</v>
      </c>
      <c r="F148" s="23">
        <f t="shared" si="24"/>
        <v>121.24324324324324</v>
      </c>
      <c r="G148" s="23">
        <f t="shared" si="24"/>
        <v>107.31347517730497</v>
      </c>
      <c r="H148" s="23">
        <f t="shared" si="24"/>
        <v>90.97222222222223</v>
      </c>
      <c r="I148" s="23">
        <f t="shared" si="24"/>
        <v>152.22222222222223</v>
      </c>
      <c r="J148" s="23">
        <f t="shared" si="24"/>
        <v>188</v>
      </c>
      <c r="K148" s="23">
        <f t="shared" si="24"/>
        <v>42.85714285714286</v>
      </c>
      <c r="L148" s="23">
        <f t="shared" si="24"/>
        <v>71.27424242424243</v>
      </c>
      <c r="M148" s="23">
        <f t="shared" si="24"/>
        <v>89.3929292929293</v>
      </c>
      <c r="N148" s="23">
        <f t="shared" si="24"/>
        <v>167.40666666666667</v>
      </c>
      <c r="O148" s="23">
        <f t="shared" si="24"/>
        <v>188.88888888888886</v>
      </c>
    </row>
    <row r="149" spans="1:15" ht="79.5" customHeight="1">
      <c r="A149" s="70" t="s">
        <v>119</v>
      </c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</row>
    <row r="150" spans="1:15" ht="85.5" customHeight="1">
      <c r="A150" s="70" t="s">
        <v>17</v>
      </c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</row>
    <row r="151" spans="1:15" ht="130.5" customHeight="1">
      <c r="A151" s="71" t="s">
        <v>37</v>
      </c>
      <c r="B151" s="70" t="s">
        <v>22</v>
      </c>
      <c r="C151" s="72" t="s">
        <v>23</v>
      </c>
      <c r="D151" s="70" t="s">
        <v>24</v>
      </c>
      <c r="E151" s="70"/>
      <c r="F151" s="70"/>
      <c r="G151" s="70" t="s">
        <v>25</v>
      </c>
      <c r="H151" s="70" t="s">
        <v>26</v>
      </c>
      <c r="I151" s="70"/>
      <c r="J151" s="70"/>
      <c r="K151" s="70"/>
      <c r="L151" s="70" t="s">
        <v>27</v>
      </c>
      <c r="M151" s="70"/>
      <c r="N151" s="70"/>
      <c r="O151" s="70"/>
    </row>
    <row r="152" spans="1:15" ht="67.5" customHeight="1">
      <c r="A152" s="71"/>
      <c r="B152" s="70"/>
      <c r="C152" s="72"/>
      <c r="D152" s="14" t="s">
        <v>1</v>
      </c>
      <c r="E152" s="14" t="s">
        <v>2</v>
      </c>
      <c r="F152" s="14" t="s">
        <v>3</v>
      </c>
      <c r="G152" s="70"/>
      <c r="H152" s="14" t="s">
        <v>34</v>
      </c>
      <c r="I152" s="14" t="s">
        <v>6</v>
      </c>
      <c r="J152" s="14" t="s">
        <v>48</v>
      </c>
      <c r="K152" s="14" t="s">
        <v>28</v>
      </c>
      <c r="L152" s="14" t="s">
        <v>29</v>
      </c>
      <c r="M152" s="14" t="s">
        <v>30</v>
      </c>
      <c r="N152" s="14" t="s">
        <v>31</v>
      </c>
      <c r="O152" s="14" t="s">
        <v>5</v>
      </c>
    </row>
    <row r="153" spans="1:15" ht="58.5" customHeight="1">
      <c r="A153" s="16">
        <v>1</v>
      </c>
      <c r="B153" s="18">
        <v>2</v>
      </c>
      <c r="C153" s="17">
        <v>3</v>
      </c>
      <c r="D153" s="18">
        <v>4</v>
      </c>
      <c r="E153" s="18">
        <v>5</v>
      </c>
      <c r="F153" s="18">
        <v>6</v>
      </c>
      <c r="G153" s="18">
        <v>7</v>
      </c>
      <c r="H153" s="18">
        <v>8</v>
      </c>
      <c r="I153" s="18">
        <v>9</v>
      </c>
      <c r="J153" s="18">
        <v>10</v>
      </c>
      <c r="K153" s="18">
        <v>11</v>
      </c>
      <c r="L153" s="18">
        <v>12</v>
      </c>
      <c r="M153" s="18">
        <v>13</v>
      </c>
      <c r="N153" s="18">
        <v>14</v>
      </c>
      <c r="O153" s="18">
        <v>15</v>
      </c>
    </row>
    <row r="154" spans="1:15" ht="73.5" customHeight="1">
      <c r="A154" s="70" t="s">
        <v>7</v>
      </c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</row>
    <row r="155" spans="1:15" ht="103.5" customHeight="1">
      <c r="A155" s="20">
        <v>34</v>
      </c>
      <c r="B155" s="67" t="s">
        <v>55</v>
      </c>
      <c r="C155" s="64" t="s">
        <v>53</v>
      </c>
      <c r="D155" s="65">
        <v>11.8</v>
      </c>
      <c r="E155" s="65">
        <v>12.38</v>
      </c>
      <c r="F155" s="65">
        <v>25.16</v>
      </c>
      <c r="G155" s="65">
        <v>259</v>
      </c>
      <c r="H155" s="65">
        <v>0.03</v>
      </c>
      <c r="I155" s="65">
        <v>1.2</v>
      </c>
      <c r="J155" s="65">
        <v>1.96</v>
      </c>
      <c r="K155" s="65">
        <v>0.01</v>
      </c>
      <c r="L155" s="65">
        <v>5.78</v>
      </c>
      <c r="M155" s="65">
        <v>95.38</v>
      </c>
      <c r="N155" s="65">
        <v>22.48</v>
      </c>
      <c r="O155" s="65">
        <v>1.22</v>
      </c>
    </row>
    <row r="156" spans="1:15" ht="73.5" customHeight="1">
      <c r="A156" s="20">
        <v>30</v>
      </c>
      <c r="B156" s="21" t="s">
        <v>57</v>
      </c>
      <c r="C156" s="22" t="s">
        <v>32</v>
      </c>
      <c r="D156" s="23">
        <v>0.14</v>
      </c>
      <c r="E156" s="23">
        <v>0.03</v>
      </c>
      <c r="F156" s="23">
        <v>16.15</v>
      </c>
      <c r="G156" s="23">
        <v>67</v>
      </c>
      <c r="H156" s="23">
        <v>0</v>
      </c>
      <c r="I156" s="23">
        <v>2.05</v>
      </c>
      <c r="J156" s="23">
        <v>0.01</v>
      </c>
      <c r="K156" s="23">
        <v>0</v>
      </c>
      <c r="L156" s="23">
        <v>4.95</v>
      </c>
      <c r="M156" s="23">
        <v>5.22</v>
      </c>
      <c r="N156" s="23">
        <v>2.8</v>
      </c>
      <c r="O156" s="23">
        <v>0.49</v>
      </c>
    </row>
    <row r="157" spans="1:15" ht="85.5" customHeight="1">
      <c r="A157" s="20" t="s">
        <v>38</v>
      </c>
      <c r="B157" s="21" t="s">
        <v>9</v>
      </c>
      <c r="C157" s="20">
        <v>20</v>
      </c>
      <c r="D157" s="23">
        <v>0.98</v>
      </c>
      <c r="E157" s="23">
        <v>0.2</v>
      </c>
      <c r="F157" s="23">
        <v>8.95</v>
      </c>
      <c r="G157" s="23">
        <v>40</v>
      </c>
      <c r="H157" s="23">
        <v>0.016</v>
      </c>
      <c r="I157" s="23">
        <v>0</v>
      </c>
      <c r="J157" s="23">
        <v>0</v>
      </c>
      <c r="K157" s="23">
        <v>0</v>
      </c>
      <c r="L157" s="23">
        <v>3.6</v>
      </c>
      <c r="M157" s="23">
        <v>18.4</v>
      </c>
      <c r="N157" s="23">
        <v>4</v>
      </c>
      <c r="O157" s="23">
        <v>0.58</v>
      </c>
    </row>
    <row r="158" spans="1:15" ht="91.5" customHeight="1">
      <c r="A158" s="20" t="s">
        <v>38</v>
      </c>
      <c r="B158" s="21" t="s">
        <v>63</v>
      </c>
      <c r="C158" s="20">
        <v>25</v>
      </c>
      <c r="D158" s="23">
        <v>2</v>
      </c>
      <c r="E158" s="23">
        <v>0.38</v>
      </c>
      <c r="F158" s="23">
        <v>9.48</v>
      </c>
      <c r="G158" s="23">
        <v>52</v>
      </c>
      <c r="H158" s="23">
        <v>0.07</v>
      </c>
      <c r="I158" s="23">
        <v>0</v>
      </c>
      <c r="J158" s="23">
        <v>0.58</v>
      </c>
      <c r="K158" s="23">
        <v>0</v>
      </c>
      <c r="L158" s="23">
        <v>8.25</v>
      </c>
      <c r="M158" s="23">
        <v>58.5</v>
      </c>
      <c r="N158" s="23">
        <v>16.5</v>
      </c>
      <c r="O158" s="23">
        <v>1.1</v>
      </c>
    </row>
    <row r="159" spans="1:15" ht="70.5" customHeight="1">
      <c r="A159" s="20">
        <v>3</v>
      </c>
      <c r="B159" s="21" t="s">
        <v>59</v>
      </c>
      <c r="C159" s="20">
        <v>6</v>
      </c>
      <c r="D159" s="23">
        <v>0.05</v>
      </c>
      <c r="E159" s="23">
        <v>4.29</v>
      </c>
      <c r="F159" s="23">
        <v>0.07</v>
      </c>
      <c r="G159" s="23">
        <v>38.82</v>
      </c>
      <c r="H159" s="23">
        <v>0</v>
      </c>
      <c r="I159" s="24">
        <v>0</v>
      </c>
      <c r="J159" s="24">
        <v>0.06</v>
      </c>
      <c r="K159" s="23">
        <v>0.02</v>
      </c>
      <c r="L159" s="23">
        <v>1.44</v>
      </c>
      <c r="M159" s="23">
        <v>1.8</v>
      </c>
      <c r="N159" s="23">
        <v>0</v>
      </c>
      <c r="O159" s="23">
        <v>0</v>
      </c>
    </row>
    <row r="160" spans="1:15" ht="94.5" customHeight="1">
      <c r="A160" s="20"/>
      <c r="B160" s="21" t="s">
        <v>36</v>
      </c>
      <c r="C160" s="28"/>
      <c r="D160" s="23">
        <f aca="true" t="shared" si="25" ref="D160:O160">SUM(D155:D159)</f>
        <v>14.970000000000002</v>
      </c>
      <c r="E160" s="23">
        <f t="shared" si="25"/>
        <v>17.28</v>
      </c>
      <c r="F160" s="23">
        <f t="shared" si="25"/>
        <v>59.81000000000001</v>
      </c>
      <c r="G160" s="23">
        <f t="shared" si="25"/>
        <v>456.82</v>
      </c>
      <c r="H160" s="23">
        <f t="shared" si="25"/>
        <v>0.116</v>
      </c>
      <c r="I160" s="23">
        <f t="shared" si="25"/>
        <v>3.25</v>
      </c>
      <c r="J160" s="23">
        <f t="shared" si="25"/>
        <v>2.61</v>
      </c>
      <c r="K160" s="23">
        <f t="shared" si="25"/>
        <v>0.03</v>
      </c>
      <c r="L160" s="23">
        <f t="shared" si="25"/>
        <v>24.02</v>
      </c>
      <c r="M160" s="23">
        <f t="shared" si="25"/>
        <v>179.3</v>
      </c>
      <c r="N160" s="23">
        <f t="shared" si="25"/>
        <v>45.78</v>
      </c>
      <c r="O160" s="23">
        <f t="shared" si="25"/>
        <v>3.39</v>
      </c>
    </row>
    <row r="161" spans="1:15" ht="130.5" customHeight="1">
      <c r="A161" s="70" t="s">
        <v>10</v>
      </c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</row>
    <row r="162" spans="1:15" ht="133.5" customHeight="1">
      <c r="A162" s="20">
        <v>1</v>
      </c>
      <c r="B162" s="21" t="s">
        <v>61</v>
      </c>
      <c r="C162" s="22" t="s">
        <v>42</v>
      </c>
      <c r="D162" s="23">
        <v>1.77</v>
      </c>
      <c r="E162" s="23">
        <v>0.12</v>
      </c>
      <c r="F162" s="23">
        <v>3.28</v>
      </c>
      <c r="G162" s="23">
        <v>22</v>
      </c>
      <c r="H162" s="23">
        <v>0.04</v>
      </c>
      <c r="I162" s="23">
        <v>6</v>
      </c>
      <c r="J162" s="23">
        <v>0.09</v>
      </c>
      <c r="K162" s="23">
        <v>0</v>
      </c>
      <c r="L162" s="23">
        <v>12</v>
      </c>
      <c r="M162" s="23">
        <v>36.83</v>
      </c>
      <c r="N162" s="23">
        <v>12.35</v>
      </c>
      <c r="O162" s="23">
        <v>0.41</v>
      </c>
    </row>
    <row r="163" spans="1:15" ht="130.5" customHeight="1">
      <c r="A163" s="20">
        <v>28</v>
      </c>
      <c r="B163" s="21" t="s">
        <v>68</v>
      </c>
      <c r="C163" s="22" t="s">
        <v>77</v>
      </c>
      <c r="D163" s="23">
        <v>2.32</v>
      </c>
      <c r="E163" s="23">
        <v>4.11</v>
      </c>
      <c r="F163" s="23">
        <v>20.45</v>
      </c>
      <c r="G163" s="23">
        <v>120</v>
      </c>
      <c r="H163" s="23">
        <v>0.1</v>
      </c>
      <c r="I163" s="23">
        <v>7.78</v>
      </c>
      <c r="J163" s="23">
        <v>0.23</v>
      </c>
      <c r="K163" s="23">
        <v>0</v>
      </c>
      <c r="L163" s="23">
        <v>24.06</v>
      </c>
      <c r="M163" s="23">
        <v>78.9</v>
      </c>
      <c r="N163" s="23">
        <v>26.94</v>
      </c>
      <c r="O163" s="23">
        <v>1.02</v>
      </c>
    </row>
    <row r="164" spans="1:15" ht="130.5" customHeight="1">
      <c r="A164" s="62">
        <v>80</v>
      </c>
      <c r="B164" s="67" t="s">
        <v>125</v>
      </c>
      <c r="C164" s="68">
        <v>200</v>
      </c>
      <c r="D164" s="65">
        <v>17.63</v>
      </c>
      <c r="E164" s="65">
        <v>16.71</v>
      </c>
      <c r="F164" s="65">
        <v>2.22</v>
      </c>
      <c r="G164" s="65">
        <v>230</v>
      </c>
      <c r="H164" s="65">
        <v>0.04</v>
      </c>
      <c r="I164" s="65">
        <v>0.27</v>
      </c>
      <c r="J164" s="65">
        <v>0.39</v>
      </c>
      <c r="K164" s="65">
        <v>0.05</v>
      </c>
      <c r="L164" s="65">
        <v>24.71</v>
      </c>
      <c r="M164" s="65">
        <v>134.54</v>
      </c>
      <c r="N164" s="65">
        <v>22.26</v>
      </c>
      <c r="O164" s="69">
        <v>1.08</v>
      </c>
    </row>
    <row r="165" spans="1:15" ht="79.5" customHeight="1">
      <c r="A165" s="20">
        <v>25</v>
      </c>
      <c r="B165" s="21" t="s">
        <v>44</v>
      </c>
      <c r="C165" s="28">
        <v>200</v>
      </c>
      <c r="D165" s="23">
        <v>1</v>
      </c>
      <c r="E165" s="23">
        <v>0.2</v>
      </c>
      <c r="F165" s="23">
        <v>20</v>
      </c>
      <c r="G165" s="23">
        <v>65.8</v>
      </c>
      <c r="H165" s="23">
        <v>0.02</v>
      </c>
      <c r="I165" s="23">
        <v>4</v>
      </c>
      <c r="J165" s="23">
        <v>0.2</v>
      </c>
      <c r="K165" s="23">
        <v>0</v>
      </c>
      <c r="L165" s="23">
        <v>14</v>
      </c>
      <c r="M165" s="23">
        <v>14</v>
      </c>
      <c r="N165" s="23">
        <v>8</v>
      </c>
      <c r="O165" s="23">
        <v>2.8</v>
      </c>
    </row>
    <row r="166" spans="1:15" ht="94.5" customHeight="1">
      <c r="A166" s="20" t="s">
        <v>38</v>
      </c>
      <c r="B166" s="21" t="s">
        <v>35</v>
      </c>
      <c r="C166" s="20">
        <v>55</v>
      </c>
      <c r="D166" s="23">
        <v>4.4</v>
      </c>
      <c r="E166" s="23">
        <v>0.83</v>
      </c>
      <c r="F166" s="23">
        <v>20.85</v>
      </c>
      <c r="G166" s="23">
        <v>114.4</v>
      </c>
      <c r="H166" s="23">
        <v>0.132</v>
      </c>
      <c r="I166" s="23">
        <v>0</v>
      </c>
      <c r="J166" s="23">
        <v>1.23</v>
      </c>
      <c r="K166" s="23">
        <v>0</v>
      </c>
      <c r="L166" s="23">
        <v>18.15</v>
      </c>
      <c r="M166" s="23">
        <v>128.04</v>
      </c>
      <c r="N166" s="23">
        <v>36.3</v>
      </c>
      <c r="O166" s="23">
        <v>2.42</v>
      </c>
    </row>
    <row r="167" spans="1:15" ht="103.5" customHeight="1">
      <c r="A167" s="20" t="s">
        <v>38</v>
      </c>
      <c r="B167" s="21" t="s">
        <v>9</v>
      </c>
      <c r="C167" s="20">
        <v>30</v>
      </c>
      <c r="D167" s="23">
        <v>1.47</v>
      </c>
      <c r="E167" s="23">
        <v>0.3</v>
      </c>
      <c r="F167" s="23">
        <v>13.44</v>
      </c>
      <c r="G167" s="23">
        <v>60</v>
      </c>
      <c r="H167" s="23">
        <v>0.027</v>
      </c>
      <c r="I167" s="23">
        <v>0</v>
      </c>
      <c r="J167" s="23">
        <v>0</v>
      </c>
      <c r="K167" s="23">
        <v>0</v>
      </c>
      <c r="L167" s="23">
        <v>5.4</v>
      </c>
      <c r="M167" s="23">
        <v>27.6</v>
      </c>
      <c r="N167" s="23">
        <v>6</v>
      </c>
      <c r="O167" s="23">
        <v>0.87</v>
      </c>
    </row>
    <row r="168" spans="1:15" ht="130.5" customHeight="1">
      <c r="A168" s="20"/>
      <c r="B168" s="21" t="s">
        <v>36</v>
      </c>
      <c r="C168" s="22"/>
      <c r="D168" s="23">
        <f aca="true" t="shared" si="26" ref="D168:O168">SUM(D162:D167)</f>
        <v>28.589999999999996</v>
      </c>
      <c r="E168" s="23">
        <f t="shared" si="26"/>
        <v>22.27</v>
      </c>
      <c r="F168" s="23">
        <f t="shared" si="26"/>
        <v>80.24000000000001</v>
      </c>
      <c r="G168" s="23">
        <f t="shared" si="26"/>
        <v>612.2</v>
      </c>
      <c r="H168" s="23">
        <f t="shared" si="26"/>
        <v>0.35900000000000004</v>
      </c>
      <c r="I168" s="23">
        <f t="shared" si="26"/>
        <v>18.05</v>
      </c>
      <c r="J168" s="23">
        <f t="shared" si="26"/>
        <v>2.1399999999999997</v>
      </c>
      <c r="K168" s="23">
        <f t="shared" si="26"/>
        <v>0.05</v>
      </c>
      <c r="L168" s="23">
        <f t="shared" si="26"/>
        <v>98.32000000000002</v>
      </c>
      <c r="M168" s="23">
        <f t="shared" si="26"/>
        <v>419.90999999999997</v>
      </c>
      <c r="N168" s="23">
        <f t="shared" si="26"/>
        <v>111.85</v>
      </c>
      <c r="O168" s="23">
        <f t="shared" si="26"/>
        <v>8.6</v>
      </c>
    </row>
    <row r="169" spans="1:15" ht="130.5" customHeight="1">
      <c r="A169" s="70" t="s">
        <v>103</v>
      </c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</row>
    <row r="170" spans="1:15" ht="130.5" customHeight="1">
      <c r="A170" s="20">
        <v>8</v>
      </c>
      <c r="B170" s="21" t="s">
        <v>106</v>
      </c>
      <c r="C170" s="22" t="s">
        <v>32</v>
      </c>
      <c r="D170" s="23">
        <v>5.6</v>
      </c>
      <c r="E170" s="23">
        <v>6.4</v>
      </c>
      <c r="F170" s="23">
        <v>9.4</v>
      </c>
      <c r="G170" s="23">
        <v>116</v>
      </c>
      <c r="H170" s="23">
        <v>0.08</v>
      </c>
      <c r="I170" s="23">
        <v>1</v>
      </c>
      <c r="J170" s="23">
        <v>0</v>
      </c>
      <c r="K170" s="23">
        <v>0.04</v>
      </c>
      <c r="L170" s="23">
        <v>240</v>
      </c>
      <c r="M170" s="23">
        <v>180</v>
      </c>
      <c r="N170" s="23">
        <v>28</v>
      </c>
      <c r="O170" s="23">
        <v>0.12</v>
      </c>
    </row>
    <row r="171" spans="1:15" ht="130.5" customHeight="1">
      <c r="A171" s="20" t="s">
        <v>38</v>
      </c>
      <c r="B171" s="21" t="s">
        <v>114</v>
      </c>
      <c r="C171" s="22" t="s">
        <v>107</v>
      </c>
      <c r="D171" s="23">
        <v>2.25</v>
      </c>
      <c r="E171" s="23">
        <v>2.94</v>
      </c>
      <c r="F171" s="23">
        <v>22.32</v>
      </c>
      <c r="G171" s="23">
        <v>125.1</v>
      </c>
      <c r="H171" s="23">
        <v>0.03</v>
      </c>
      <c r="I171" s="23">
        <v>0</v>
      </c>
      <c r="J171" s="23">
        <v>1.05</v>
      </c>
      <c r="K171" s="23">
        <v>0.01</v>
      </c>
      <c r="L171" s="23">
        <v>8.7</v>
      </c>
      <c r="M171" s="23">
        <v>27</v>
      </c>
      <c r="N171" s="23">
        <v>6</v>
      </c>
      <c r="O171" s="23">
        <v>0.63</v>
      </c>
    </row>
    <row r="172" spans="1:15" ht="130.5" customHeight="1">
      <c r="A172" s="20"/>
      <c r="B172" s="21" t="s">
        <v>36</v>
      </c>
      <c r="C172" s="20"/>
      <c r="D172" s="23">
        <f aca="true" t="shared" si="27" ref="D172:O172">D170+D171</f>
        <v>7.85</v>
      </c>
      <c r="E172" s="23">
        <f t="shared" si="27"/>
        <v>9.34</v>
      </c>
      <c r="F172" s="23">
        <f t="shared" si="27"/>
        <v>31.72</v>
      </c>
      <c r="G172" s="23">
        <f t="shared" si="27"/>
        <v>241.1</v>
      </c>
      <c r="H172" s="23">
        <f t="shared" si="27"/>
        <v>0.11</v>
      </c>
      <c r="I172" s="23">
        <f t="shared" si="27"/>
        <v>1</v>
      </c>
      <c r="J172" s="23">
        <f t="shared" si="27"/>
        <v>1.05</v>
      </c>
      <c r="K172" s="23">
        <f t="shared" si="27"/>
        <v>0.05</v>
      </c>
      <c r="L172" s="23">
        <f t="shared" si="27"/>
        <v>248.7</v>
      </c>
      <c r="M172" s="23">
        <f t="shared" si="27"/>
        <v>207</v>
      </c>
      <c r="N172" s="23">
        <f t="shared" si="27"/>
        <v>34</v>
      </c>
      <c r="O172" s="23">
        <f t="shared" si="27"/>
        <v>0.75</v>
      </c>
    </row>
    <row r="173" spans="1:15" ht="130.5" customHeight="1">
      <c r="A173" s="20"/>
      <c r="B173" s="21"/>
      <c r="C173" s="22"/>
      <c r="D173" s="14" t="s">
        <v>1</v>
      </c>
      <c r="E173" s="14" t="s">
        <v>2</v>
      </c>
      <c r="F173" s="14" t="s">
        <v>3</v>
      </c>
      <c r="G173" s="14" t="s">
        <v>4</v>
      </c>
      <c r="H173" s="14" t="s">
        <v>34</v>
      </c>
      <c r="I173" s="14" t="s">
        <v>6</v>
      </c>
      <c r="J173" s="14" t="s">
        <v>48</v>
      </c>
      <c r="K173" s="14" t="s">
        <v>28</v>
      </c>
      <c r="L173" s="14" t="s">
        <v>29</v>
      </c>
      <c r="M173" s="14" t="s">
        <v>30</v>
      </c>
      <c r="N173" s="14" t="s">
        <v>31</v>
      </c>
      <c r="O173" s="14" t="s">
        <v>5</v>
      </c>
    </row>
    <row r="174" spans="1:15" ht="130.5" customHeight="1">
      <c r="A174" s="20"/>
      <c r="B174" s="29" t="s">
        <v>11</v>
      </c>
      <c r="C174" s="22"/>
      <c r="D174" s="23">
        <f aca="true" t="shared" si="28" ref="D174:O174">SUM(D160+D168+D172)</f>
        <v>51.410000000000004</v>
      </c>
      <c r="E174" s="23">
        <f t="shared" si="28"/>
        <v>48.89</v>
      </c>
      <c r="F174" s="23">
        <f t="shared" si="28"/>
        <v>171.77</v>
      </c>
      <c r="G174" s="23">
        <f t="shared" si="28"/>
        <v>1310.12</v>
      </c>
      <c r="H174" s="23">
        <f t="shared" si="28"/>
        <v>0.5850000000000001</v>
      </c>
      <c r="I174" s="23">
        <f t="shared" si="28"/>
        <v>22.3</v>
      </c>
      <c r="J174" s="23">
        <f t="shared" si="28"/>
        <v>5.8</v>
      </c>
      <c r="K174" s="23">
        <f t="shared" si="28"/>
        <v>0.13</v>
      </c>
      <c r="L174" s="23">
        <f t="shared" si="28"/>
        <v>371.04</v>
      </c>
      <c r="M174" s="23">
        <f t="shared" si="28"/>
        <v>806.21</v>
      </c>
      <c r="N174" s="23">
        <f t="shared" si="28"/>
        <v>191.63</v>
      </c>
      <c r="O174" s="23">
        <f t="shared" si="28"/>
        <v>12.74</v>
      </c>
    </row>
    <row r="175" spans="1:15" ht="130.5" customHeight="1">
      <c r="A175" s="62"/>
      <c r="B175" s="63" t="s">
        <v>117</v>
      </c>
      <c r="C175" s="64"/>
      <c r="D175" s="65">
        <v>46</v>
      </c>
      <c r="E175" s="65">
        <v>47</v>
      </c>
      <c r="F175" s="65">
        <v>185</v>
      </c>
      <c r="G175" s="65">
        <v>1410</v>
      </c>
      <c r="H175" s="65">
        <v>0.72</v>
      </c>
      <c r="I175" s="65">
        <v>36</v>
      </c>
      <c r="J175" s="65">
        <v>6</v>
      </c>
      <c r="K175" s="65">
        <v>0.42</v>
      </c>
      <c r="L175" s="65">
        <v>660</v>
      </c>
      <c r="M175" s="65">
        <v>990</v>
      </c>
      <c r="N175" s="65">
        <v>150</v>
      </c>
      <c r="O175" s="65">
        <v>7.2</v>
      </c>
    </row>
    <row r="176" spans="1:15" ht="130.5" customHeight="1">
      <c r="A176" s="16"/>
      <c r="B176" s="30" t="s">
        <v>12</v>
      </c>
      <c r="C176" s="14"/>
      <c r="D176" s="23">
        <f aca="true" t="shared" si="29" ref="D176:O176">D174*100/D175</f>
        <v>111.76086956521739</v>
      </c>
      <c r="E176" s="23">
        <f t="shared" si="29"/>
        <v>104.02127659574468</v>
      </c>
      <c r="F176" s="23">
        <f t="shared" si="29"/>
        <v>92.84864864864865</v>
      </c>
      <c r="G176" s="23">
        <f t="shared" si="29"/>
        <v>92.91631205673758</v>
      </c>
      <c r="H176" s="23">
        <f t="shared" si="29"/>
        <v>81.25000000000001</v>
      </c>
      <c r="I176" s="23">
        <f t="shared" si="29"/>
        <v>61.94444444444444</v>
      </c>
      <c r="J176" s="23">
        <f t="shared" si="29"/>
        <v>96.66666666666667</v>
      </c>
      <c r="K176" s="23">
        <f t="shared" si="29"/>
        <v>30.952380952380953</v>
      </c>
      <c r="L176" s="23">
        <f t="shared" si="29"/>
        <v>56.21818181818182</v>
      </c>
      <c r="M176" s="23">
        <f t="shared" si="29"/>
        <v>81.43535353535354</v>
      </c>
      <c r="N176" s="23">
        <f t="shared" si="29"/>
        <v>127.75333333333333</v>
      </c>
      <c r="O176" s="23">
        <f t="shared" si="29"/>
        <v>176.94444444444443</v>
      </c>
    </row>
    <row r="177" spans="1:15" ht="70.5">
      <c r="A177" s="70" t="s">
        <v>119</v>
      </c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</row>
    <row r="178" spans="1:15" ht="70.5">
      <c r="A178" s="70" t="s">
        <v>18</v>
      </c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</row>
    <row r="179" spans="1:15" ht="70.5">
      <c r="A179" s="71" t="s">
        <v>37</v>
      </c>
      <c r="B179" s="70" t="s">
        <v>22</v>
      </c>
      <c r="C179" s="72" t="s">
        <v>23</v>
      </c>
      <c r="D179" s="70" t="s">
        <v>24</v>
      </c>
      <c r="E179" s="70"/>
      <c r="F179" s="70"/>
      <c r="G179" s="70" t="s">
        <v>25</v>
      </c>
      <c r="H179" s="70" t="s">
        <v>26</v>
      </c>
      <c r="I179" s="70"/>
      <c r="J179" s="70"/>
      <c r="K179" s="70"/>
      <c r="L179" s="70" t="s">
        <v>27</v>
      </c>
      <c r="M179" s="70"/>
      <c r="N179" s="70"/>
      <c r="O179" s="70"/>
    </row>
    <row r="180" spans="1:15" ht="70.5">
      <c r="A180" s="71"/>
      <c r="B180" s="70"/>
      <c r="C180" s="72"/>
      <c r="D180" s="14" t="s">
        <v>1</v>
      </c>
      <c r="E180" s="14" t="s">
        <v>2</v>
      </c>
      <c r="F180" s="14" t="s">
        <v>3</v>
      </c>
      <c r="G180" s="70"/>
      <c r="H180" s="14" t="s">
        <v>34</v>
      </c>
      <c r="I180" s="14" t="s">
        <v>6</v>
      </c>
      <c r="J180" s="14" t="s">
        <v>48</v>
      </c>
      <c r="K180" s="14" t="s">
        <v>28</v>
      </c>
      <c r="L180" s="14" t="s">
        <v>29</v>
      </c>
      <c r="M180" s="14" t="s">
        <v>30</v>
      </c>
      <c r="N180" s="14" t="s">
        <v>31</v>
      </c>
      <c r="O180" s="14" t="s">
        <v>5</v>
      </c>
    </row>
    <row r="181" spans="1:15" ht="70.5">
      <c r="A181" s="16">
        <v>1</v>
      </c>
      <c r="B181" s="18">
        <v>2</v>
      </c>
      <c r="C181" s="17">
        <v>3</v>
      </c>
      <c r="D181" s="18">
        <v>4</v>
      </c>
      <c r="E181" s="18">
        <v>5</v>
      </c>
      <c r="F181" s="18">
        <v>6</v>
      </c>
      <c r="G181" s="18">
        <v>7</v>
      </c>
      <c r="H181" s="18">
        <v>8</v>
      </c>
      <c r="I181" s="18">
        <v>9</v>
      </c>
      <c r="J181" s="18">
        <v>10</v>
      </c>
      <c r="K181" s="18">
        <v>11</v>
      </c>
      <c r="L181" s="18">
        <v>12</v>
      </c>
      <c r="M181" s="18">
        <v>13</v>
      </c>
      <c r="N181" s="18">
        <v>14</v>
      </c>
      <c r="O181" s="18">
        <v>15</v>
      </c>
    </row>
    <row r="182" spans="1:15" ht="70.5">
      <c r="A182" s="70" t="s">
        <v>7</v>
      </c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</row>
    <row r="183" spans="1:15" ht="141">
      <c r="A183" s="20">
        <v>26.43</v>
      </c>
      <c r="B183" s="21" t="s">
        <v>91</v>
      </c>
      <c r="C183" s="22" t="s">
        <v>32</v>
      </c>
      <c r="D183" s="23">
        <v>6.25</v>
      </c>
      <c r="E183" s="23">
        <v>8.28</v>
      </c>
      <c r="F183" s="23">
        <v>34.83</v>
      </c>
      <c r="G183" s="23">
        <v>245.33</v>
      </c>
      <c r="H183" s="23">
        <v>0.07</v>
      </c>
      <c r="I183" s="23">
        <v>1.91</v>
      </c>
      <c r="J183" s="23">
        <v>0.16</v>
      </c>
      <c r="K183" s="23">
        <v>0.07</v>
      </c>
      <c r="L183" s="23">
        <v>178.4</v>
      </c>
      <c r="M183" s="23">
        <v>178</v>
      </c>
      <c r="N183" s="23">
        <v>35.56</v>
      </c>
      <c r="O183" s="23">
        <v>0.43</v>
      </c>
    </row>
    <row r="184" spans="1:15" ht="70.5">
      <c r="A184" s="20">
        <v>38</v>
      </c>
      <c r="B184" s="21" t="s">
        <v>112</v>
      </c>
      <c r="C184" s="20">
        <v>40</v>
      </c>
      <c r="D184" s="23">
        <v>5.08</v>
      </c>
      <c r="E184" s="23">
        <v>4.6</v>
      </c>
      <c r="F184" s="23">
        <v>0.28</v>
      </c>
      <c r="G184" s="23">
        <v>63</v>
      </c>
      <c r="H184" s="23">
        <v>0.03</v>
      </c>
      <c r="I184" s="24">
        <v>0</v>
      </c>
      <c r="J184" s="24">
        <v>0.24</v>
      </c>
      <c r="K184" s="23">
        <v>0.1</v>
      </c>
      <c r="L184" s="23">
        <v>22</v>
      </c>
      <c r="M184" s="23">
        <v>76.8</v>
      </c>
      <c r="N184" s="23">
        <v>4.8</v>
      </c>
      <c r="O184" s="23">
        <v>1</v>
      </c>
    </row>
    <row r="185" spans="1:15" ht="141">
      <c r="A185" s="20">
        <v>2</v>
      </c>
      <c r="B185" s="21" t="s">
        <v>64</v>
      </c>
      <c r="C185" s="20">
        <v>200</v>
      </c>
      <c r="D185" s="23">
        <v>5.53</v>
      </c>
      <c r="E185" s="23">
        <v>6.06</v>
      </c>
      <c r="F185" s="23">
        <v>24.63</v>
      </c>
      <c r="G185" s="23">
        <v>174</v>
      </c>
      <c r="H185" s="23">
        <v>0.07</v>
      </c>
      <c r="I185" s="24">
        <v>2.34</v>
      </c>
      <c r="J185" s="24">
        <v>0.01</v>
      </c>
      <c r="K185" s="23">
        <v>0.05</v>
      </c>
      <c r="L185" s="23">
        <v>219.04</v>
      </c>
      <c r="M185" s="23">
        <v>175.1</v>
      </c>
      <c r="N185" s="23">
        <v>33.7</v>
      </c>
      <c r="O185" s="23">
        <v>0.6</v>
      </c>
    </row>
    <row r="186" spans="1:15" ht="70.5">
      <c r="A186" s="20">
        <v>70</v>
      </c>
      <c r="B186" s="21" t="s">
        <v>60</v>
      </c>
      <c r="C186" s="20">
        <v>15</v>
      </c>
      <c r="D186" s="23">
        <v>1.7</v>
      </c>
      <c r="E186" s="23">
        <v>3.45</v>
      </c>
      <c r="F186" s="23">
        <v>0.39</v>
      </c>
      <c r="G186" s="23">
        <v>45</v>
      </c>
      <c r="H186" s="23">
        <v>0.003</v>
      </c>
      <c r="I186" s="24">
        <v>0.1</v>
      </c>
      <c r="J186" s="24">
        <v>0</v>
      </c>
      <c r="K186" s="23">
        <v>0.025</v>
      </c>
      <c r="L186" s="23">
        <v>105</v>
      </c>
      <c r="M186" s="23">
        <v>105</v>
      </c>
      <c r="N186" s="23">
        <v>4.95</v>
      </c>
      <c r="O186" s="23">
        <v>0.12</v>
      </c>
    </row>
    <row r="187" spans="1:15" ht="70.5">
      <c r="A187" s="20" t="s">
        <v>38</v>
      </c>
      <c r="B187" s="21" t="s">
        <v>9</v>
      </c>
      <c r="C187" s="20">
        <v>20</v>
      </c>
      <c r="D187" s="23">
        <v>0.98</v>
      </c>
      <c r="E187" s="23">
        <v>0.2</v>
      </c>
      <c r="F187" s="23">
        <v>8.95</v>
      </c>
      <c r="G187" s="23">
        <v>40</v>
      </c>
      <c r="H187" s="23">
        <v>0.016</v>
      </c>
      <c r="I187" s="23">
        <v>0</v>
      </c>
      <c r="J187" s="23">
        <v>0</v>
      </c>
      <c r="K187" s="23">
        <v>0</v>
      </c>
      <c r="L187" s="23">
        <v>3.6</v>
      </c>
      <c r="M187" s="23">
        <v>18.4</v>
      </c>
      <c r="N187" s="23">
        <v>4</v>
      </c>
      <c r="O187" s="23">
        <v>0.58</v>
      </c>
    </row>
    <row r="188" spans="1:15" ht="70.5">
      <c r="A188" s="20" t="s">
        <v>38</v>
      </c>
      <c r="B188" s="21" t="s">
        <v>63</v>
      </c>
      <c r="C188" s="20">
        <v>25</v>
      </c>
      <c r="D188" s="23">
        <v>2</v>
      </c>
      <c r="E188" s="23">
        <v>0.38</v>
      </c>
      <c r="F188" s="23">
        <v>9.48</v>
      </c>
      <c r="G188" s="23">
        <v>52</v>
      </c>
      <c r="H188" s="23">
        <v>0.07</v>
      </c>
      <c r="I188" s="23">
        <v>0</v>
      </c>
      <c r="J188" s="23">
        <v>0.58</v>
      </c>
      <c r="K188" s="23">
        <v>0</v>
      </c>
      <c r="L188" s="23">
        <v>8.25</v>
      </c>
      <c r="M188" s="23">
        <v>58.5</v>
      </c>
      <c r="N188" s="23">
        <v>16.5</v>
      </c>
      <c r="O188" s="23">
        <v>1.1</v>
      </c>
    </row>
    <row r="189" spans="1:15" ht="282">
      <c r="A189" s="20" t="s">
        <v>38</v>
      </c>
      <c r="B189" s="21" t="s">
        <v>115</v>
      </c>
      <c r="C189" s="20">
        <v>30</v>
      </c>
      <c r="D189" s="23">
        <v>0.64</v>
      </c>
      <c r="E189" s="23">
        <v>0.64</v>
      </c>
      <c r="F189" s="23">
        <v>15.68</v>
      </c>
      <c r="G189" s="23">
        <v>75.2</v>
      </c>
      <c r="H189" s="23">
        <v>0.053</v>
      </c>
      <c r="I189" s="23">
        <v>16</v>
      </c>
      <c r="J189" s="23">
        <v>0.32</v>
      </c>
      <c r="K189" s="23">
        <v>0</v>
      </c>
      <c r="L189" s="23">
        <v>25.6</v>
      </c>
      <c r="M189" s="23">
        <v>17.66</v>
      </c>
      <c r="N189" s="23">
        <v>14.4</v>
      </c>
      <c r="O189" s="23">
        <v>3.52</v>
      </c>
    </row>
    <row r="190" spans="1:15" ht="70.5">
      <c r="A190" s="20"/>
      <c r="B190" s="21" t="s">
        <v>36</v>
      </c>
      <c r="C190" s="28"/>
      <c r="D190" s="23">
        <f aca="true" t="shared" si="30" ref="D190:O190">SUM(D183:D189)</f>
        <v>22.18</v>
      </c>
      <c r="E190" s="23">
        <f t="shared" si="30"/>
        <v>23.609999999999996</v>
      </c>
      <c r="F190" s="23">
        <f t="shared" si="30"/>
        <v>94.24000000000001</v>
      </c>
      <c r="G190" s="23">
        <f t="shared" si="30"/>
        <v>694.5300000000001</v>
      </c>
      <c r="H190" s="23">
        <f t="shared" si="30"/>
        <v>0.312</v>
      </c>
      <c r="I190" s="23">
        <f t="shared" si="30"/>
        <v>20.35</v>
      </c>
      <c r="J190" s="23">
        <f t="shared" si="30"/>
        <v>1.31</v>
      </c>
      <c r="K190" s="23">
        <f t="shared" si="30"/>
        <v>0.24500000000000002</v>
      </c>
      <c r="L190" s="23">
        <f t="shared" si="30"/>
        <v>561.8900000000001</v>
      </c>
      <c r="M190" s="23">
        <f t="shared" si="30"/>
        <v>629.4599999999999</v>
      </c>
      <c r="N190" s="23">
        <f t="shared" si="30"/>
        <v>113.91000000000001</v>
      </c>
      <c r="O190" s="23">
        <f t="shared" si="30"/>
        <v>7.35</v>
      </c>
    </row>
    <row r="191" spans="1:15" ht="70.5">
      <c r="A191" s="70" t="s">
        <v>10</v>
      </c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</row>
    <row r="192" spans="1:15" ht="70.5">
      <c r="A192" s="20">
        <v>67</v>
      </c>
      <c r="B192" s="21" t="s">
        <v>75</v>
      </c>
      <c r="C192" s="22" t="s">
        <v>54</v>
      </c>
      <c r="D192" s="23">
        <v>13.6</v>
      </c>
      <c r="E192" s="23">
        <v>6.8</v>
      </c>
      <c r="F192" s="23">
        <v>0</v>
      </c>
      <c r="G192" s="23">
        <v>116</v>
      </c>
      <c r="H192" s="23">
        <v>0.01</v>
      </c>
      <c r="I192" s="23">
        <v>0</v>
      </c>
      <c r="J192" s="23">
        <v>0.88</v>
      </c>
      <c r="K192" s="23">
        <v>0</v>
      </c>
      <c r="L192" s="23">
        <v>64</v>
      </c>
      <c r="M192" s="23">
        <v>216</v>
      </c>
      <c r="N192" s="23">
        <v>32</v>
      </c>
      <c r="O192" s="23">
        <v>0.88</v>
      </c>
    </row>
    <row r="193" spans="1:15" ht="141">
      <c r="A193" s="20">
        <v>33</v>
      </c>
      <c r="B193" s="21" t="s">
        <v>79</v>
      </c>
      <c r="C193" s="22" t="s">
        <v>77</v>
      </c>
      <c r="D193" s="23">
        <v>1.91</v>
      </c>
      <c r="E193" s="23">
        <v>3.97</v>
      </c>
      <c r="F193" s="23">
        <v>8.14</v>
      </c>
      <c r="G193" s="23">
        <v>85</v>
      </c>
      <c r="H193" s="23">
        <v>0.05</v>
      </c>
      <c r="I193" s="23">
        <v>18.65</v>
      </c>
      <c r="J193" s="23">
        <v>0.2</v>
      </c>
      <c r="K193" s="23">
        <v>0</v>
      </c>
      <c r="L193" s="23">
        <v>39.42</v>
      </c>
      <c r="M193" s="23">
        <v>51.56</v>
      </c>
      <c r="N193" s="23">
        <v>22.63</v>
      </c>
      <c r="O193" s="23">
        <v>0.81</v>
      </c>
    </row>
    <row r="194" spans="1:15" ht="70.5">
      <c r="A194" s="20">
        <v>66.61</v>
      </c>
      <c r="B194" s="21" t="s">
        <v>92</v>
      </c>
      <c r="C194" s="28">
        <v>200</v>
      </c>
      <c r="D194" s="23">
        <v>12.71</v>
      </c>
      <c r="E194" s="23">
        <v>17.06</v>
      </c>
      <c r="F194" s="23">
        <v>15.16</v>
      </c>
      <c r="G194" s="23">
        <v>270</v>
      </c>
      <c r="H194" s="23">
        <v>0.1</v>
      </c>
      <c r="I194" s="23">
        <v>8.86</v>
      </c>
      <c r="J194" s="23">
        <v>2.95</v>
      </c>
      <c r="K194" s="23">
        <v>0</v>
      </c>
      <c r="L194" s="23">
        <v>62.74</v>
      </c>
      <c r="M194" s="23">
        <v>170.44</v>
      </c>
      <c r="N194" s="23">
        <v>36.6</v>
      </c>
      <c r="O194" s="31">
        <v>2.34</v>
      </c>
    </row>
    <row r="195" spans="1:15" ht="70.5">
      <c r="A195" s="20">
        <v>25</v>
      </c>
      <c r="B195" s="21" t="s">
        <v>44</v>
      </c>
      <c r="C195" s="28">
        <v>200</v>
      </c>
      <c r="D195" s="23">
        <v>1</v>
      </c>
      <c r="E195" s="23">
        <v>0.2</v>
      </c>
      <c r="F195" s="23">
        <v>20</v>
      </c>
      <c r="G195" s="23">
        <v>65.8</v>
      </c>
      <c r="H195" s="23">
        <v>0.02</v>
      </c>
      <c r="I195" s="23">
        <v>4</v>
      </c>
      <c r="J195" s="23">
        <v>0.2</v>
      </c>
      <c r="K195" s="23">
        <v>0</v>
      </c>
      <c r="L195" s="23">
        <v>14</v>
      </c>
      <c r="M195" s="23">
        <v>14</v>
      </c>
      <c r="N195" s="23">
        <v>8</v>
      </c>
      <c r="O195" s="23">
        <v>2.8</v>
      </c>
    </row>
    <row r="196" spans="1:15" ht="70.5">
      <c r="A196" s="20" t="s">
        <v>38</v>
      </c>
      <c r="B196" s="21" t="s">
        <v>35</v>
      </c>
      <c r="C196" s="20">
        <v>55</v>
      </c>
      <c r="D196" s="23">
        <v>4.4</v>
      </c>
      <c r="E196" s="23">
        <v>0.83</v>
      </c>
      <c r="F196" s="23">
        <v>20.85</v>
      </c>
      <c r="G196" s="23">
        <v>114.4</v>
      </c>
      <c r="H196" s="23">
        <v>0.132</v>
      </c>
      <c r="I196" s="23">
        <v>0</v>
      </c>
      <c r="J196" s="23">
        <v>1.23</v>
      </c>
      <c r="K196" s="23">
        <v>0</v>
      </c>
      <c r="L196" s="23">
        <v>18.15</v>
      </c>
      <c r="M196" s="23">
        <v>128.04</v>
      </c>
      <c r="N196" s="23">
        <v>36.3</v>
      </c>
      <c r="O196" s="23">
        <v>2.42</v>
      </c>
    </row>
    <row r="197" spans="1:15" ht="70.5">
      <c r="A197" s="20" t="s">
        <v>38</v>
      </c>
      <c r="B197" s="21" t="s">
        <v>9</v>
      </c>
      <c r="C197" s="20">
        <v>30</v>
      </c>
      <c r="D197" s="23">
        <v>1.47</v>
      </c>
      <c r="E197" s="23">
        <v>0.3</v>
      </c>
      <c r="F197" s="23">
        <v>13.44</v>
      </c>
      <c r="G197" s="23">
        <v>60</v>
      </c>
      <c r="H197" s="23">
        <v>0.027</v>
      </c>
      <c r="I197" s="23">
        <v>0</v>
      </c>
      <c r="J197" s="23">
        <v>0</v>
      </c>
      <c r="K197" s="23">
        <v>0</v>
      </c>
      <c r="L197" s="23">
        <v>5.4</v>
      </c>
      <c r="M197" s="23">
        <v>27.6</v>
      </c>
      <c r="N197" s="23">
        <v>6</v>
      </c>
      <c r="O197" s="23">
        <v>0.87</v>
      </c>
    </row>
    <row r="198" spans="1:15" ht="70.5">
      <c r="A198" s="20"/>
      <c r="B198" s="21" t="s">
        <v>36</v>
      </c>
      <c r="C198" s="22"/>
      <c r="D198" s="23">
        <f aca="true" t="shared" si="31" ref="D198:O198">SUM(D192:D197)</f>
        <v>35.089999999999996</v>
      </c>
      <c r="E198" s="23">
        <f t="shared" si="31"/>
        <v>29.159999999999997</v>
      </c>
      <c r="F198" s="23">
        <f t="shared" si="31"/>
        <v>77.59</v>
      </c>
      <c r="G198" s="23">
        <f t="shared" si="31"/>
        <v>711.1999999999999</v>
      </c>
      <c r="H198" s="23">
        <f t="shared" si="31"/>
        <v>0.339</v>
      </c>
      <c r="I198" s="23">
        <f t="shared" si="31"/>
        <v>31.509999999999998</v>
      </c>
      <c r="J198" s="23">
        <f t="shared" si="31"/>
        <v>5.460000000000001</v>
      </c>
      <c r="K198" s="23">
        <f t="shared" si="31"/>
        <v>0</v>
      </c>
      <c r="L198" s="23">
        <f t="shared" si="31"/>
        <v>203.71</v>
      </c>
      <c r="M198" s="23">
        <f t="shared" si="31"/>
        <v>607.64</v>
      </c>
      <c r="N198" s="23">
        <f t="shared" si="31"/>
        <v>141.52999999999997</v>
      </c>
      <c r="O198" s="23">
        <f t="shared" si="31"/>
        <v>10.12</v>
      </c>
    </row>
    <row r="199" spans="1:15" ht="70.5">
      <c r="A199" s="70" t="s">
        <v>103</v>
      </c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</row>
    <row r="200" spans="1:15" ht="70.5">
      <c r="A200" s="20">
        <v>8</v>
      </c>
      <c r="B200" s="21" t="s">
        <v>106</v>
      </c>
      <c r="C200" s="22" t="s">
        <v>32</v>
      </c>
      <c r="D200" s="23">
        <v>5.6</v>
      </c>
      <c r="E200" s="23">
        <v>6.4</v>
      </c>
      <c r="F200" s="23">
        <v>9.4</v>
      </c>
      <c r="G200" s="23">
        <v>116</v>
      </c>
      <c r="H200" s="23">
        <v>0.08</v>
      </c>
      <c r="I200" s="23">
        <v>1</v>
      </c>
      <c r="J200" s="23">
        <v>0</v>
      </c>
      <c r="K200" s="23">
        <v>0.04</v>
      </c>
      <c r="L200" s="23">
        <v>240</v>
      </c>
      <c r="M200" s="23">
        <v>180</v>
      </c>
      <c r="N200" s="23">
        <v>28</v>
      </c>
      <c r="O200" s="23">
        <v>0.12</v>
      </c>
    </row>
    <row r="201" spans="1:15" ht="286.5" customHeight="1">
      <c r="A201" s="20" t="s">
        <v>38</v>
      </c>
      <c r="B201" s="21" t="s">
        <v>114</v>
      </c>
      <c r="C201" s="22" t="s">
        <v>107</v>
      </c>
      <c r="D201" s="23">
        <v>2.25</v>
      </c>
      <c r="E201" s="23">
        <v>2.94</v>
      </c>
      <c r="F201" s="23">
        <v>22.32</v>
      </c>
      <c r="G201" s="23">
        <v>125.1</v>
      </c>
      <c r="H201" s="23">
        <v>0.03</v>
      </c>
      <c r="I201" s="23">
        <v>0</v>
      </c>
      <c r="J201" s="23">
        <v>1.05</v>
      </c>
      <c r="K201" s="23">
        <v>0.01</v>
      </c>
      <c r="L201" s="23">
        <v>8.7</v>
      </c>
      <c r="M201" s="23">
        <v>27</v>
      </c>
      <c r="N201" s="23">
        <v>6</v>
      </c>
      <c r="O201" s="23">
        <v>0.63</v>
      </c>
    </row>
    <row r="202" spans="1:15" ht="70.5">
      <c r="A202" s="20"/>
      <c r="B202" s="21" t="s">
        <v>36</v>
      </c>
      <c r="C202" s="20"/>
      <c r="D202" s="23">
        <f aca="true" t="shared" si="32" ref="D202:O202">D200+D201</f>
        <v>7.85</v>
      </c>
      <c r="E202" s="23">
        <f t="shared" si="32"/>
        <v>9.34</v>
      </c>
      <c r="F202" s="23">
        <f t="shared" si="32"/>
        <v>31.72</v>
      </c>
      <c r="G202" s="23">
        <f t="shared" si="32"/>
        <v>241.1</v>
      </c>
      <c r="H202" s="23">
        <f t="shared" si="32"/>
        <v>0.11</v>
      </c>
      <c r="I202" s="23">
        <f t="shared" si="32"/>
        <v>1</v>
      </c>
      <c r="J202" s="23">
        <f t="shared" si="32"/>
        <v>1.05</v>
      </c>
      <c r="K202" s="23">
        <f t="shared" si="32"/>
        <v>0.05</v>
      </c>
      <c r="L202" s="23">
        <f t="shared" si="32"/>
        <v>248.7</v>
      </c>
      <c r="M202" s="23">
        <f t="shared" si="32"/>
        <v>207</v>
      </c>
      <c r="N202" s="23">
        <f t="shared" si="32"/>
        <v>34</v>
      </c>
      <c r="O202" s="23">
        <f t="shared" si="32"/>
        <v>0.75</v>
      </c>
    </row>
    <row r="203" spans="1:15" ht="70.5">
      <c r="A203" s="20"/>
      <c r="B203" s="21"/>
      <c r="C203" s="22"/>
      <c r="D203" s="14" t="s">
        <v>1</v>
      </c>
      <c r="E203" s="14" t="s">
        <v>2</v>
      </c>
      <c r="F203" s="14" t="s">
        <v>3</v>
      </c>
      <c r="G203" s="14" t="s">
        <v>4</v>
      </c>
      <c r="H203" s="14" t="s">
        <v>34</v>
      </c>
      <c r="I203" s="14" t="s">
        <v>6</v>
      </c>
      <c r="J203" s="14" t="s">
        <v>48</v>
      </c>
      <c r="K203" s="14" t="s">
        <v>28</v>
      </c>
      <c r="L203" s="14" t="s">
        <v>29</v>
      </c>
      <c r="M203" s="14" t="s">
        <v>30</v>
      </c>
      <c r="N203" s="14" t="s">
        <v>31</v>
      </c>
      <c r="O203" s="14" t="s">
        <v>5</v>
      </c>
    </row>
    <row r="204" spans="1:15" ht="70.5">
      <c r="A204" s="20"/>
      <c r="B204" s="29" t="s">
        <v>11</v>
      </c>
      <c r="C204" s="22"/>
      <c r="D204" s="23">
        <f aca="true" t="shared" si="33" ref="D204:O204">SUM(D190+D198+D202)</f>
        <v>65.11999999999999</v>
      </c>
      <c r="E204" s="23">
        <f t="shared" si="33"/>
        <v>62.11</v>
      </c>
      <c r="F204" s="23">
        <f t="shared" si="33"/>
        <v>203.55</v>
      </c>
      <c r="G204" s="23">
        <f t="shared" si="33"/>
        <v>1646.83</v>
      </c>
      <c r="H204" s="23">
        <f t="shared" si="33"/>
        <v>0.761</v>
      </c>
      <c r="I204" s="23">
        <f t="shared" si="33"/>
        <v>52.86</v>
      </c>
      <c r="J204" s="23">
        <f t="shared" si="33"/>
        <v>7.820000000000001</v>
      </c>
      <c r="K204" s="23">
        <f t="shared" si="33"/>
        <v>0.29500000000000004</v>
      </c>
      <c r="L204" s="23">
        <f t="shared" si="33"/>
        <v>1014.3000000000002</v>
      </c>
      <c r="M204" s="23">
        <f t="shared" si="33"/>
        <v>1444.1</v>
      </c>
      <c r="N204" s="23">
        <f t="shared" si="33"/>
        <v>289.44</v>
      </c>
      <c r="O204" s="23">
        <f t="shared" si="33"/>
        <v>18.22</v>
      </c>
    </row>
    <row r="205" spans="1:15" ht="139.5">
      <c r="A205" s="62"/>
      <c r="B205" s="63" t="s">
        <v>117</v>
      </c>
      <c r="C205" s="64"/>
      <c r="D205" s="65">
        <v>46</v>
      </c>
      <c r="E205" s="65">
        <v>47</v>
      </c>
      <c r="F205" s="65">
        <v>185</v>
      </c>
      <c r="G205" s="65">
        <v>1410</v>
      </c>
      <c r="H205" s="65">
        <v>0.72</v>
      </c>
      <c r="I205" s="65">
        <v>36</v>
      </c>
      <c r="J205" s="65">
        <v>6</v>
      </c>
      <c r="K205" s="65">
        <v>0.42</v>
      </c>
      <c r="L205" s="65">
        <v>660</v>
      </c>
      <c r="M205" s="65">
        <v>990</v>
      </c>
      <c r="N205" s="65">
        <v>150</v>
      </c>
      <c r="O205" s="65">
        <v>7.2</v>
      </c>
    </row>
    <row r="206" spans="1:15" ht="139.5">
      <c r="A206" s="16"/>
      <c r="B206" s="30" t="s">
        <v>12</v>
      </c>
      <c r="C206" s="14"/>
      <c r="D206" s="23">
        <f aca="true" t="shared" si="34" ref="D206:O206">D204*100/D205</f>
        <v>141.56521739130432</v>
      </c>
      <c r="E206" s="23">
        <f t="shared" si="34"/>
        <v>132.14893617021278</v>
      </c>
      <c r="F206" s="23">
        <f t="shared" si="34"/>
        <v>110.02702702702703</v>
      </c>
      <c r="G206" s="23">
        <f t="shared" si="34"/>
        <v>116.79645390070922</v>
      </c>
      <c r="H206" s="23">
        <f t="shared" si="34"/>
        <v>105.69444444444444</v>
      </c>
      <c r="I206" s="23">
        <f t="shared" si="34"/>
        <v>146.83333333333334</v>
      </c>
      <c r="J206" s="23">
        <f t="shared" si="34"/>
        <v>130.33333333333334</v>
      </c>
      <c r="K206" s="23">
        <f t="shared" si="34"/>
        <v>70.23809523809526</v>
      </c>
      <c r="L206" s="23">
        <f t="shared" si="34"/>
        <v>153.68181818181822</v>
      </c>
      <c r="M206" s="23">
        <f t="shared" si="34"/>
        <v>145.86868686868686</v>
      </c>
      <c r="N206" s="23">
        <f t="shared" si="34"/>
        <v>192.96</v>
      </c>
      <c r="O206" s="23">
        <f t="shared" si="34"/>
        <v>253.05555555555554</v>
      </c>
    </row>
    <row r="207" spans="1:15" ht="70.5">
      <c r="A207" s="70" t="s">
        <v>119</v>
      </c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</row>
    <row r="208" spans="1:15" ht="70.5">
      <c r="A208" s="70" t="s">
        <v>19</v>
      </c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</row>
    <row r="209" spans="1:15" s="19" customFormat="1" ht="70.5">
      <c r="A209" s="71" t="s">
        <v>37</v>
      </c>
      <c r="B209" s="70" t="s">
        <v>22</v>
      </c>
      <c r="C209" s="72" t="s">
        <v>23</v>
      </c>
      <c r="D209" s="70" t="s">
        <v>24</v>
      </c>
      <c r="E209" s="70"/>
      <c r="F209" s="70"/>
      <c r="G209" s="70" t="s">
        <v>25</v>
      </c>
      <c r="H209" s="70" t="s">
        <v>26</v>
      </c>
      <c r="I209" s="70"/>
      <c r="J209" s="70"/>
      <c r="K209" s="70"/>
      <c r="L209" s="70" t="s">
        <v>27</v>
      </c>
      <c r="M209" s="70"/>
      <c r="N209" s="70"/>
      <c r="O209" s="70"/>
    </row>
    <row r="210" spans="1:15" ht="70.5">
      <c r="A210" s="71"/>
      <c r="B210" s="70"/>
      <c r="C210" s="72"/>
      <c r="D210" s="14" t="s">
        <v>1</v>
      </c>
      <c r="E210" s="14" t="s">
        <v>2</v>
      </c>
      <c r="F210" s="14" t="s">
        <v>3</v>
      </c>
      <c r="G210" s="70"/>
      <c r="H210" s="14" t="s">
        <v>34</v>
      </c>
      <c r="I210" s="14" t="s">
        <v>6</v>
      </c>
      <c r="J210" s="14" t="s">
        <v>48</v>
      </c>
      <c r="K210" s="14" t="s">
        <v>28</v>
      </c>
      <c r="L210" s="14" t="s">
        <v>29</v>
      </c>
      <c r="M210" s="14" t="s">
        <v>30</v>
      </c>
      <c r="N210" s="14" t="s">
        <v>31</v>
      </c>
      <c r="O210" s="14" t="s">
        <v>5</v>
      </c>
    </row>
    <row r="211" spans="1:15" ht="70.5">
      <c r="A211" s="16">
        <v>1</v>
      </c>
      <c r="B211" s="18">
        <v>2</v>
      </c>
      <c r="C211" s="17">
        <v>3</v>
      </c>
      <c r="D211" s="18">
        <v>4</v>
      </c>
      <c r="E211" s="18">
        <v>5</v>
      </c>
      <c r="F211" s="18">
        <v>6</v>
      </c>
      <c r="G211" s="18">
        <v>7</v>
      </c>
      <c r="H211" s="18">
        <v>8</v>
      </c>
      <c r="I211" s="18">
        <v>9</v>
      </c>
      <c r="J211" s="18">
        <v>10</v>
      </c>
      <c r="K211" s="18">
        <v>11</v>
      </c>
      <c r="L211" s="18">
        <v>12</v>
      </c>
      <c r="M211" s="18">
        <v>13</v>
      </c>
      <c r="N211" s="18">
        <v>14</v>
      </c>
      <c r="O211" s="18">
        <v>15</v>
      </c>
    </row>
    <row r="212" spans="1:15" ht="70.5">
      <c r="A212" s="70" t="s">
        <v>7</v>
      </c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</row>
    <row r="213" spans="1:15" ht="70.5">
      <c r="A213" s="20">
        <v>47</v>
      </c>
      <c r="B213" s="21" t="s">
        <v>56</v>
      </c>
      <c r="C213" s="22" t="s">
        <v>33</v>
      </c>
      <c r="D213" s="23">
        <v>13.09</v>
      </c>
      <c r="E213" s="23">
        <v>16.16</v>
      </c>
      <c r="F213" s="23">
        <v>3.61</v>
      </c>
      <c r="G213" s="23">
        <v>183.34</v>
      </c>
      <c r="H213" s="23">
        <v>0.04</v>
      </c>
      <c r="I213" s="23">
        <v>2.65</v>
      </c>
      <c r="J213" s="23">
        <v>0.46</v>
      </c>
      <c r="K213" s="23">
        <v>0.01</v>
      </c>
      <c r="L213" s="23">
        <v>25.76</v>
      </c>
      <c r="M213" s="23">
        <v>66.89</v>
      </c>
      <c r="N213" s="23">
        <v>17.96</v>
      </c>
      <c r="O213" s="23">
        <v>1.19</v>
      </c>
    </row>
    <row r="214" spans="1:15" ht="141">
      <c r="A214" s="20">
        <v>24</v>
      </c>
      <c r="B214" s="21" t="s">
        <v>90</v>
      </c>
      <c r="C214" s="22" t="s">
        <v>32</v>
      </c>
      <c r="D214" s="23">
        <v>11.41</v>
      </c>
      <c r="E214" s="23">
        <v>7.8</v>
      </c>
      <c r="F214" s="23">
        <v>51.56</v>
      </c>
      <c r="G214" s="23">
        <v>320</v>
      </c>
      <c r="H214" s="23">
        <v>0.13</v>
      </c>
      <c r="I214" s="23">
        <v>0</v>
      </c>
      <c r="J214" s="23">
        <v>0.63</v>
      </c>
      <c r="K214" s="23">
        <v>0.03</v>
      </c>
      <c r="L214" s="23">
        <v>34.03</v>
      </c>
      <c r="M214" s="23">
        <v>273.57</v>
      </c>
      <c r="N214" s="23">
        <v>181.19</v>
      </c>
      <c r="O214" s="23">
        <v>6.17</v>
      </c>
    </row>
    <row r="215" spans="1:15" ht="70.5">
      <c r="A215" s="20">
        <v>15</v>
      </c>
      <c r="B215" s="21" t="s">
        <v>58</v>
      </c>
      <c r="C215" s="22" t="s">
        <v>111</v>
      </c>
      <c r="D215" s="23">
        <v>0.88</v>
      </c>
      <c r="E215" s="23">
        <v>11.07</v>
      </c>
      <c r="F215" s="23">
        <v>3.78</v>
      </c>
      <c r="G215" s="23">
        <v>118.13</v>
      </c>
      <c r="H215" s="23">
        <v>0</v>
      </c>
      <c r="I215" s="23">
        <v>1.42</v>
      </c>
      <c r="J215" s="23">
        <v>0.25</v>
      </c>
      <c r="K215" s="23">
        <v>0</v>
      </c>
      <c r="L215" s="23">
        <v>24.91</v>
      </c>
      <c r="M215" s="23">
        <v>23.76</v>
      </c>
      <c r="N215" s="23">
        <v>7.7</v>
      </c>
      <c r="O215" s="23">
        <v>0.27</v>
      </c>
    </row>
    <row r="216" spans="1:15" ht="70.5">
      <c r="A216" s="20">
        <v>57</v>
      </c>
      <c r="B216" s="21" t="s">
        <v>8</v>
      </c>
      <c r="C216" s="20">
        <v>200</v>
      </c>
      <c r="D216" s="23">
        <v>0.1</v>
      </c>
      <c r="E216" s="23">
        <v>0.03</v>
      </c>
      <c r="F216" s="23">
        <v>16</v>
      </c>
      <c r="G216" s="23">
        <v>65</v>
      </c>
      <c r="H216" s="23">
        <v>0</v>
      </c>
      <c r="I216" s="24">
        <v>0</v>
      </c>
      <c r="J216" s="24">
        <v>0</v>
      </c>
      <c r="K216" s="23">
        <v>0</v>
      </c>
      <c r="L216" s="23">
        <v>2.95</v>
      </c>
      <c r="M216" s="23">
        <v>4.12</v>
      </c>
      <c r="N216" s="23">
        <v>2.2</v>
      </c>
      <c r="O216" s="23">
        <v>0.46</v>
      </c>
    </row>
    <row r="217" spans="1:15" ht="70.5">
      <c r="A217" s="20" t="s">
        <v>38</v>
      </c>
      <c r="B217" s="21" t="s">
        <v>9</v>
      </c>
      <c r="C217" s="20">
        <v>20</v>
      </c>
      <c r="D217" s="23">
        <v>0.98</v>
      </c>
      <c r="E217" s="23">
        <v>0.2</v>
      </c>
      <c r="F217" s="23">
        <v>8.95</v>
      </c>
      <c r="G217" s="23">
        <v>40</v>
      </c>
      <c r="H217" s="23">
        <v>0.016</v>
      </c>
      <c r="I217" s="23">
        <v>0</v>
      </c>
      <c r="J217" s="23">
        <v>0</v>
      </c>
      <c r="K217" s="23">
        <v>0</v>
      </c>
      <c r="L217" s="23">
        <v>3.6</v>
      </c>
      <c r="M217" s="23">
        <v>18.4</v>
      </c>
      <c r="N217" s="23">
        <v>4</v>
      </c>
      <c r="O217" s="23">
        <v>0.58</v>
      </c>
    </row>
    <row r="218" spans="1:15" ht="70.5">
      <c r="A218" s="20" t="s">
        <v>38</v>
      </c>
      <c r="B218" s="21" t="s">
        <v>63</v>
      </c>
      <c r="C218" s="20">
        <v>25</v>
      </c>
      <c r="D218" s="23">
        <v>2</v>
      </c>
      <c r="E218" s="23">
        <v>0.38</v>
      </c>
      <c r="F218" s="23">
        <v>9.48</v>
      </c>
      <c r="G218" s="23">
        <v>52</v>
      </c>
      <c r="H218" s="23">
        <v>0.07</v>
      </c>
      <c r="I218" s="23">
        <v>0</v>
      </c>
      <c r="J218" s="23">
        <v>0.58</v>
      </c>
      <c r="K218" s="23">
        <v>0</v>
      </c>
      <c r="L218" s="23">
        <v>8.25</v>
      </c>
      <c r="M218" s="23">
        <v>58.5</v>
      </c>
      <c r="N218" s="23">
        <v>16.5</v>
      </c>
      <c r="O218" s="23">
        <v>1.1</v>
      </c>
    </row>
    <row r="219" spans="1:15" ht="70.5">
      <c r="A219" s="20"/>
      <c r="B219" s="21" t="s">
        <v>36</v>
      </c>
      <c r="C219" s="20"/>
      <c r="D219" s="23">
        <f aca="true" t="shared" si="35" ref="D219:O219">SUM(D213:D218)</f>
        <v>28.46</v>
      </c>
      <c r="E219" s="23">
        <f t="shared" si="35"/>
        <v>35.64000000000001</v>
      </c>
      <c r="F219" s="23">
        <f t="shared" si="35"/>
        <v>93.38000000000001</v>
      </c>
      <c r="G219" s="23">
        <f t="shared" si="35"/>
        <v>778.47</v>
      </c>
      <c r="H219" s="23">
        <f t="shared" si="35"/>
        <v>0.256</v>
      </c>
      <c r="I219" s="23">
        <f t="shared" si="35"/>
        <v>4.07</v>
      </c>
      <c r="J219" s="23">
        <f t="shared" si="35"/>
        <v>1.92</v>
      </c>
      <c r="K219" s="23">
        <f t="shared" si="35"/>
        <v>0.04</v>
      </c>
      <c r="L219" s="23">
        <f t="shared" si="35"/>
        <v>99.5</v>
      </c>
      <c r="M219" s="23">
        <f t="shared" si="35"/>
        <v>445.23999999999995</v>
      </c>
      <c r="N219" s="23">
        <f t="shared" si="35"/>
        <v>229.54999999999998</v>
      </c>
      <c r="O219" s="23">
        <f t="shared" si="35"/>
        <v>9.77</v>
      </c>
    </row>
    <row r="220" spans="1:15" ht="70.5">
      <c r="A220" s="70" t="s">
        <v>10</v>
      </c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</row>
    <row r="221" spans="1:15" ht="70.5">
      <c r="A221" s="20">
        <v>54</v>
      </c>
      <c r="B221" s="21" t="s">
        <v>102</v>
      </c>
      <c r="C221" s="22" t="s">
        <v>42</v>
      </c>
      <c r="D221" s="23">
        <v>5.63</v>
      </c>
      <c r="E221" s="23">
        <v>9.7</v>
      </c>
      <c r="F221" s="23">
        <v>1.1</v>
      </c>
      <c r="G221" s="23">
        <v>137</v>
      </c>
      <c r="H221" s="23">
        <v>0.05</v>
      </c>
      <c r="I221" s="23">
        <v>1.92</v>
      </c>
      <c r="J221" s="23">
        <v>2.46</v>
      </c>
      <c r="K221" s="23">
        <v>0</v>
      </c>
      <c r="L221" s="23">
        <v>43.5</v>
      </c>
      <c r="M221" s="23">
        <v>107.9</v>
      </c>
      <c r="N221" s="23">
        <v>84.4</v>
      </c>
      <c r="O221" s="23">
        <v>8.44</v>
      </c>
    </row>
    <row r="222" spans="1:15" ht="70.5">
      <c r="A222" s="20">
        <v>45</v>
      </c>
      <c r="B222" s="21" t="s">
        <v>72</v>
      </c>
      <c r="C222" s="22" t="s">
        <v>50</v>
      </c>
      <c r="D222" s="23">
        <v>2.76</v>
      </c>
      <c r="E222" s="23">
        <v>3.12</v>
      </c>
      <c r="F222" s="23">
        <v>16.35</v>
      </c>
      <c r="G222" s="23">
        <v>102</v>
      </c>
      <c r="H222" s="23">
        <v>0.04</v>
      </c>
      <c r="I222" s="23">
        <v>0.75</v>
      </c>
      <c r="J222" s="23">
        <v>0.37</v>
      </c>
      <c r="K222" s="23">
        <v>0</v>
      </c>
      <c r="L222" s="23">
        <v>13.13</v>
      </c>
      <c r="M222" s="23">
        <v>38.64</v>
      </c>
      <c r="N222" s="23">
        <v>8.88</v>
      </c>
      <c r="O222" s="23">
        <v>0.51</v>
      </c>
    </row>
    <row r="223" spans="1:15" ht="141">
      <c r="A223" s="20">
        <v>74</v>
      </c>
      <c r="B223" s="21" t="s">
        <v>108</v>
      </c>
      <c r="C223" s="22" t="s">
        <v>54</v>
      </c>
      <c r="D223" s="23">
        <v>12.02</v>
      </c>
      <c r="E223" s="23">
        <v>9.97</v>
      </c>
      <c r="F223" s="23">
        <v>12.32</v>
      </c>
      <c r="G223" s="23">
        <v>186</v>
      </c>
      <c r="H223" s="23">
        <v>0.08</v>
      </c>
      <c r="I223" s="23">
        <v>0.25</v>
      </c>
      <c r="J223" s="23">
        <v>2.49</v>
      </c>
      <c r="K223" s="23">
        <v>0.01</v>
      </c>
      <c r="L223" s="23">
        <v>29.9</v>
      </c>
      <c r="M223" s="23">
        <v>116.99</v>
      </c>
      <c r="N223" s="23">
        <v>21</v>
      </c>
      <c r="O223" s="23">
        <v>1.03</v>
      </c>
    </row>
    <row r="224" spans="1:15" ht="70.5">
      <c r="A224" s="20">
        <v>71</v>
      </c>
      <c r="B224" s="21" t="s">
        <v>39</v>
      </c>
      <c r="C224" s="20">
        <v>150</v>
      </c>
      <c r="D224" s="23">
        <v>3.03</v>
      </c>
      <c r="E224" s="23">
        <v>4.62</v>
      </c>
      <c r="F224" s="23">
        <v>9.08</v>
      </c>
      <c r="G224" s="23">
        <v>98</v>
      </c>
      <c r="H224" s="23">
        <v>0.03</v>
      </c>
      <c r="I224" s="23">
        <v>25.4</v>
      </c>
      <c r="J224" s="23">
        <v>1.78</v>
      </c>
      <c r="K224" s="23">
        <v>0</v>
      </c>
      <c r="L224" s="23">
        <v>82.53</v>
      </c>
      <c r="M224" s="23">
        <v>58.64</v>
      </c>
      <c r="N224" s="23">
        <v>29.86</v>
      </c>
      <c r="O224" s="23">
        <v>1.14</v>
      </c>
    </row>
    <row r="225" spans="1:15" ht="70.5">
      <c r="A225" s="20">
        <v>25</v>
      </c>
      <c r="B225" s="21" t="s">
        <v>44</v>
      </c>
      <c r="C225" s="28">
        <v>200</v>
      </c>
      <c r="D225" s="23">
        <v>1</v>
      </c>
      <c r="E225" s="23">
        <v>0.2</v>
      </c>
      <c r="F225" s="23">
        <v>20</v>
      </c>
      <c r="G225" s="23">
        <v>65.8</v>
      </c>
      <c r="H225" s="23">
        <v>0.02</v>
      </c>
      <c r="I225" s="23">
        <v>4</v>
      </c>
      <c r="J225" s="23">
        <v>0.2</v>
      </c>
      <c r="K225" s="23">
        <v>0</v>
      </c>
      <c r="L225" s="23">
        <v>14</v>
      </c>
      <c r="M225" s="23">
        <v>14</v>
      </c>
      <c r="N225" s="23">
        <v>8</v>
      </c>
      <c r="O225" s="23">
        <v>2.8</v>
      </c>
    </row>
    <row r="226" spans="1:15" ht="70.5">
      <c r="A226" s="20" t="s">
        <v>38</v>
      </c>
      <c r="B226" s="21" t="s">
        <v>35</v>
      </c>
      <c r="C226" s="20">
        <v>55</v>
      </c>
      <c r="D226" s="23">
        <v>4.4</v>
      </c>
      <c r="E226" s="23">
        <v>0.83</v>
      </c>
      <c r="F226" s="23">
        <v>20.85</v>
      </c>
      <c r="G226" s="23">
        <v>114.4</v>
      </c>
      <c r="H226" s="23">
        <v>0.132</v>
      </c>
      <c r="I226" s="23">
        <v>0</v>
      </c>
      <c r="J226" s="23">
        <v>1.23</v>
      </c>
      <c r="K226" s="23">
        <v>0</v>
      </c>
      <c r="L226" s="23">
        <v>18.15</v>
      </c>
      <c r="M226" s="23">
        <v>128.04</v>
      </c>
      <c r="N226" s="23">
        <v>36.3</v>
      </c>
      <c r="O226" s="23">
        <v>2.42</v>
      </c>
    </row>
    <row r="227" spans="1:15" ht="70.5">
      <c r="A227" s="20" t="s">
        <v>38</v>
      </c>
      <c r="B227" s="21" t="s">
        <v>9</v>
      </c>
      <c r="C227" s="20">
        <v>30</v>
      </c>
      <c r="D227" s="23">
        <v>1.47</v>
      </c>
      <c r="E227" s="23">
        <v>0.3</v>
      </c>
      <c r="F227" s="23">
        <v>13.44</v>
      </c>
      <c r="G227" s="23">
        <v>60</v>
      </c>
      <c r="H227" s="23">
        <v>0.027</v>
      </c>
      <c r="I227" s="23">
        <v>0</v>
      </c>
      <c r="J227" s="23">
        <v>0</v>
      </c>
      <c r="K227" s="23">
        <v>0</v>
      </c>
      <c r="L227" s="23">
        <v>5.4</v>
      </c>
      <c r="M227" s="23">
        <v>27.6</v>
      </c>
      <c r="N227" s="23">
        <v>6</v>
      </c>
      <c r="O227" s="23">
        <v>0.87</v>
      </c>
    </row>
    <row r="228" spans="1:15" ht="70.5">
      <c r="A228" s="20"/>
      <c r="B228" s="21" t="s">
        <v>36</v>
      </c>
      <c r="C228" s="20"/>
      <c r="D228" s="23">
        <f aca="true" t="shared" si="36" ref="D228:O228">SUM(D221:D227)</f>
        <v>30.310000000000002</v>
      </c>
      <c r="E228" s="23">
        <f t="shared" si="36"/>
        <v>28.74</v>
      </c>
      <c r="F228" s="23">
        <f t="shared" si="36"/>
        <v>93.14</v>
      </c>
      <c r="G228" s="23">
        <f t="shared" si="36"/>
        <v>763.1999999999999</v>
      </c>
      <c r="H228" s="23">
        <f t="shared" si="36"/>
        <v>0.379</v>
      </c>
      <c r="I228" s="23">
        <f t="shared" si="36"/>
        <v>32.32</v>
      </c>
      <c r="J228" s="23">
        <f t="shared" si="36"/>
        <v>8.530000000000001</v>
      </c>
      <c r="K228" s="23">
        <f t="shared" si="36"/>
        <v>0.01</v>
      </c>
      <c r="L228" s="23">
        <f t="shared" si="36"/>
        <v>206.61</v>
      </c>
      <c r="M228" s="23">
        <f t="shared" si="36"/>
        <v>491.81000000000006</v>
      </c>
      <c r="N228" s="23">
        <f t="shared" si="36"/>
        <v>194.44</v>
      </c>
      <c r="O228" s="23">
        <f t="shared" si="36"/>
        <v>17.209999999999997</v>
      </c>
    </row>
    <row r="229" spans="1:15" ht="70.5">
      <c r="A229" s="70" t="s">
        <v>103</v>
      </c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</row>
    <row r="230" spans="1:15" ht="70.5">
      <c r="A230" s="20">
        <v>20</v>
      </c>
      <c r="B230" s="21" t="s">
        <v>43</v>
      </c>
      <c r="C230" s="20">
        <v>200</v>
      </c>
      <c r="D230" s="23">
        <v>3.74</v>
      </c>
      <c r="E230" s="23">
        <v>4.19</v>
      </c>
      <c r="F230" s="23">
        <v>22.11</v>
      </c>
      <c r="G230" s="23">
        <v>140</v>
      </c>
      <c r="H230" s="23">
        <v>0.05</v>
      </c>
      <c r="I230" s="24">
        <v>1.74</v>
      </c>
      <c r="J230" s="24">
        <v>0</v>
      </c>
      <c r="K230" s="23">
        <v>0.04</v>
      </c>
      <c r="L230" s="23">
        <v>158.95</v>
      </c>
      <c r="M230" s="23">
        <v>121.12</v>
      </c>
      <c r="N230" s="23">
        <v>20.4</v>
      </c>
      <c r="O230" s="23">
        <v>0.54</v>
      </c>
    </row>
    <row r="231" spans="1:15" ht="307.5" customHeight="1">
      <c r="A231" s="20" t="s">
        <v>38</v>
      </c>
      <c r="B231" s="21" t="s">
        <v>116</v>
      </c>
      <c r="C231" s="22" t="s">
        <v>107</v>
      </c>
      <c r="D231" s="23">
        <v>1.5</v>
      </c>
      <c r="E231" s="23">
        <v>1.41</v>
      </c>
      <c r="F231" s="23">
        <v>22.5</v>
      </c>
      <c r="G231" s="23">
        <v>109.8</v>
      </c>
      <c r="H231" s="23">
        <v>0.03</v>
      </c>
      <c r="I231" s="23">
        <v>0</v>
      </c>
      <c r="J231" s="23">
        <v>0.72</v>
      </c>
      <c r="K231" s="23">
        <v>0</v>
      </c>
      <c r="L231" s="23">
        <v>3.3</v>
      </c>
      <c r="M231" s="23">
        <v>15</v>
      </c>
      <c r="N231" s="23">
        <v>2.7</v>
      </c>
      <c r="O231" s="23">
        <v>0.24</v>
      </c>
    </row>
    <row r="232" spans="1:15" ht="70.5">
      <c r="A232" s="20"/>
      <c r="B232" s="21" t="s">
        <v>36</v>
      </c>
      <c r="C232" s="20"/>
      <c r="D232" s="23">
        <f aca="true" t="shared" si="37" ref="D232:O232">D230+D231</f>
        <v>5.24</v>
      </c>
      <c r="E232" s="23">
        <f t="shared" si="37"/>
        <v>5.6000000000000005</v>
      </c>
      <c r="F232" s="23">
        <f t="shared" si="37"/>
        <v>44.61</v>
      </c>
      <c r="G232" s="23">
        <f t="shared" si="37"/>
        <v>249.8</v>
      </c>
      <c r="H232" s="23">
        <f t="shared" si="37"/>
        <v>0.08</v>
      </c>
      <c r="I232" s="23">
        <f t="shared" si="37"/>
        <v>1.74</v>
      </c>
      <c r="J232" s="23">
        <f t="shared" si="37"/>
        <v>0.72</v>
      </c>
      <c r="K232" s="23">
        <f t="shared" si="37"/>
        <v>0.04</v>
      </c>
      <c r="L232" s="23">
        <f t="shared" si="37"/>
        <v>162.25</v>
      </c>
      <c r="M232" s="23">
        <f t="shared" si="37"/>
        <v>136.12</v>
      </c>
      <c r="N232" s="23">
        <f t="shared" si="37"/>
        <v>23.099999999999998</v>
      </c>
      <c r="O232" s="23">
        <f t="shared" si="37"/>
        <v>0.78</v>
      </c>
    </row>
    <row r="233" spans="1:15" ht="70.5">
      <c r="A233" s="20"/>
      <c r="B233" s="21"/>
      <c r="C233" s="22"/>
      <c r="D233" s="14" t="s">
        <v>1</v>
      </c>
      <c r="E233" s="14" t="s">
        <v>2</v>
      </c>
      <c r="F233" s="14" t="s">
        <v>3</v>
      </c>
      <c r="G233" s="14" t="s">
        <v>4</v>
      </c>
      <c r="H233" s="14" t="s">
        <v>34</v>
      </c>
      <c r="I233" s="14" t="s">
        <v>6</v>
      </c>
      <c r="J233" s="14" t="s">
        <v>48</v>
      </c>
      <c r="K233" s="14" t="s">
        <v>28</v>
      </c>
      <c r="L233" s="14" t="s">
        <v>29</v>
      </c>
      <c r="M233" s="14" t="s">
        <v>30</v>
      </c>
      <c r="N233" s="14" t="s">
        <v>31</v>
      </c>
      <c r="O233" s="14" t="s">
        <v>5</v>
      </c>
    </row>
    <row r="234" spans="1:15" ht="70.5">
      <c r="A234" s="20"/>
      <c r="B234" s="29" t="s">
        <v>11</v>
      </c>
      <c r="C234" s="22"/>
      <c r="D234" s="23">
        <f aca="true" t="shared" si="38" ref="D234:O234">SUM(D219+D228+D232)</f>
        <v>64.01</v>
      </c>
      <c r="E234" s="23">
        <f t="shared" si="38"/>
        <v>69.98</v>
      </c>
      <c r="F234" s="23">
        <f t="shared" si="38"/>
        <v>231.13</v>
      </c>
      <c r="G234" s="23">
        <f t="shared" si="38"/>
        <v>1791.47</v>
      </c>
      <c r="H234" s="23">
        <f t="shared" si="38"/>
        <v>0.715</v>
      </c>
      <c r="I234" s="23">
        <f t="shared" si="38"/>
        <v>38.13</v>
      </c>
      <c r="J234" s="23">
        <f t="shared" si="38"/>
        <v>11.170000000000002</v>
      </c>
      <c r="K234" s="23">
        <f t="shared" si="38"/>
        <v>0.09</v>
      </c>
      <c r="L234" s="23">
        <f t="shared" si="38"/>
        <v>468.36</v>
      </c>
      <c r="M234" s="23">
        <f t="shared" si="38"/>
        <v>1073.17</v>
      </c>
      <c r="N234" s="23">
        <f t="shared" si="38"/>
        <v>447.09000000000003</v>
      </c>
      <c r="O234" s="23">
        <f t="shared" si="38"/>
        <v>27.759999999999998</v>
      </c>
    </row>
    <row r="235" spans="1:15" ht="139.5">
      <c r="A235" s="62"/>
      <c r="B235" s="63" t="s">
        <v>117</v>
      </c>
      <c r="C235" s="64"/>
      <c r="D235" s="65">
        <v>46</v>
      </c>
      <c r="E235" s="65">
        <v>47</v>
      </c>
      <c r="F235" s="65">
        <v>185</v>
      </c>
      <c r="G235" s="65">
        <v>1410</v>
      </c>
      <c r="H235" s="65">
        <v>0.72</v>
      </c>
      <c r="I235" s="65">
        <v>36</v>
      </c>
      <c r="J235" s="65">
        <v>6</v>
      </c>
      <c r="K235" s="65">
        <v>0.42</v>
      </c>
      <c r="L235" s="65">
        <v>660</v>
      </c>
      <c r="M235" s="65">
        <v>990</v>
      </c>
      <c r="N235" s="65">
        <v>150</v>
      </c>
      <c r="O235" s="65">
        <v>7.2</v>
      </c>
    </row>
    <row r="236" spans="1:15" ht="139.5">
      <c r="A236" s="16"/>
      <c r="B236" s="30" t="s">
        <v>12</v>
      </c>
      <c r="C236" s="14"/>
      <c r="D236" s="23">
        <f aca="true" t="shared" si="39" ref="D236:O236">D234*100/D235</f>
        <v>139.1521739130435</v>
      </c>
      <c r="E236" s="23">
        <f t="shared" si="39"/>
        <v>148.89361702127658</v>
      </c>
      <c r="F236" s="23">
        <f t="shared" si="39"/>
        <v>124.93513513513514</v>
      </c>
      <c r="G236" s="23">
        <f t="shared" si="39"/>
        <v>127.05460992907801</v>
      </c>
      <c r="H236" s="23">
        <f t="shared" si="39"/>
        <v>99.30555555555556</v>
      </c>
      <c r="I236" s="23">
        <f t="shared" si="39"/>
        <v>105.91666666666669</v>
      </c>
      <c r="J236" s="23">
        <f t="shared" si="39"/>
        <v>186.1666666666667</v>
      </c>
      <c r="K236" s="23">
        <f t="shared" si="39"/>
        <v>21.42857142857143</v>
      </c>
      <c r="L236" s="23">
        <f t="shared" si="39"/>
        <v>70.96363636363637</v>
      </c>
      <c r="M236" s="23">
        <f t="shared" si="39"/>
        <v>108.4010101010101</v>
      </c>
      <c r="N236" s="23">
        <f t="shared" si="39"/>
        <v>298.06</v>
      </c>
      <c r="O236" s="23">
        <f t="shared" si="39"/>
        <v>385.55555555555554</v>
      </c>
    </row>
    <row r="237" spans="1:15" ht="70.5">
      <c r="A237" s="70" t="s">
        <v>119</v>
      </c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</row>
    <row r="238" spans="1:15" ht="70.5">
      <c r="A238" s="70" t="s">
        <v>20</v>
      </c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</row>
    <row r="239" spans="1:15" ht="70.5">
      <c r="A239" s="71" t="s">
        <v>37</v>
      </c>
      <c r="B239" s="70" t="s">
        <v>22</v>
      </c>
      <c r="C239" s="72" t="s">
        <v>23</v>
      </c>
      <c r="D239" s="70" t="s">
        <v>24</v>
      </c>
      <c r="E239" s="70"/>
      <c r="F239" s="70"/>
      <c r="G239" s="70" t="s">
        <v>25</v>
      </c>
      <c r="H239" s="70" t="s">
        <v>26</v>
      </c>
      <c r="I239" s="70"/>
      <c r="J239" s="70"/>
      <c r="K239" s="70"/>
      <c r="L239" s="70" t="s">
        <v>27</v>
      </c>
      <c r="M239" s="70"/>
      <c r="N239" s="70"/>
      <c r="O239" s="70"/>
    </row>
    <row r="240" spans="1:15" ht="70.5">
      <c r="A240" s="71"/>
      <c r="B240" s="70"/>
      <c r="C240" s="72"/>
      <c r="D240" s="14" t="s">
        <v>1</v>
      </c>
      <c r="E240" s="14" t="s">
        <v>2</v>
      </c>
      <c r="F240" s="14" t="s">
        <v>3</v>
      </c>
      <c r="G240" s="70"/>
      <c r="H240" s="14" t="s">
        <v>34</v>
      </c>
      <c r="I240" s="14" t="s">
        <v>6</v>
      </c>
      <c r="J240" s="14" t="s">
        <v>48</v>
      </c>
      <c r="K240" s="14" t="s">
        <v>28</v>
      </c>
      <c r="L240" s="14" t="s">
        <v>29</v>
      </c>
      <c r="M240" s="14" t="s">
        <v>30</v>
      </c>
      <c r="N240" s="14" t="s">
        <v>31</v>
      </c>
      <c r="O240" s="14" t="s">
        <v>5</v>
      </c>
    </row>
    <row r="241" spans="1:15" ht="70.5">
      <c r="A241" s="16">
        <v>1</v>
      </c>
      <c r="B241" s="18">
        <v>2</v>
      </c>
      <c r="C241" s="17">
        <v>3</v>
      </c>
      <c r="D241" s="18">
        <v>4</v>
      </c>
      <c r="E241" s="18">
        <v>5</v>
      </c>
      <c r="F241" s="18">
        <v>6</v>
      </c>
      <c r="G241" s="18">
        <v>7</v>
      </c>
      <c r="H241" s="18">
        <v>8</v>
      </c>
      <c r="I241" s="18">
        <v>9</v>
      </c>
      <c r="J241" s="18">
        <v>10</v>
      </c>
      <c r="K241" s="18">
        <v>11</v>
      </c>
      <c r="L241" s="18">
        <v>12</v>
      </c>
      <c r="M241" s="18">
        <v>13</v>
      </c>
      <c r="N241" s="18">
        <v>14</v>
      </c>
      <c r="O241" s="18">
        <v>15</v>
      </c>
    </row>
    <row r="242" spans="1:15" s="19" customFormat="1" ht="70.5">
      <c r="A242" s="70" t="s">
        <v>7</v>
      </c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</row>
    <row r="243" spans="1:15" s="19" customFormat="1" ht="141">
      <c r="A243" s="20">
        <v>53</v>
      </c>
      <c r="B243" s="21" t="s">
        <v>73</v>
      </c>
      <c r="C243" s="28">
        <v>200</v>
      </c>
      <c r="D243" s="23">
        <v>6.85</v>
      </c>
      <c r="E243" s="23">
        <v>7.47</v>
      </c>
      <c r="F243" s="23">
        <v>20.33</v>
      </c>
      <c r="G243" s="23">
        <v>174.67</v>
      </c>
      <c r="H243" s="23">
        <v>0.09</v>
      </c>
      <c r="I243" s="23">
        <v>1.21</v>
      </c>
      <c r="J243" s="23">
        <v>0.23</v>
      </c>
      <c r="K243" s="23">
        <v>0.05</v>
      </c>
      <c r="L243" s="23">
        <v>227.53</v>
      </c>
      <c r="M243" s="23">
        <v>182.65</v>
      </c>
      <c r="N243" s="23">
        <v>28.69</v>
      </c>
      <c r="O243" s="31">
        <v>0.36</v>
      </c>
    </row>
    <row r="244" spans="1:15" s="19" customFormat="1" ht="70.5">
      <c r="A244" s="20">
        <v>70</v>
      </c>
      <c r="B244" s="21" t="s">
        <v>60</v>
      </c>
      <c r="C244" s="20">
        <v>15</v>
      </c>
      <c r="D244" s="23">
        <v>1.7</v>
      </c>
      <c r="E244" s="23">
        <v>3.45</v>
      </c>
      <c r="F244" s="23">
        <v>0.39</v>
      </c>
      <c r="G244" s="23">
        <v>45</v>
      </c>
      <c r="H244" s="23">
        <v>0.003</v>
      </c>
      <c r="I244" s="24">
        <v>0.1</v>
      </c>
      <c r="J244" s="24">
        <v>0</v>
      </c>
      <c r="K244" s="23">
        <v>0.025</v>
      </c>
      <c r="L244" s="23">
        <v>105</v>
      </c>
      <c r="M244" s="23">
        <v>105</v>
      </c>
      <c r="N244" s="23">
        <v>4.95</v>
      </c>
      <c r="O244" s="23">
        <v>0.12</v>
      </c>
    </row>
    <row r="245" spans="1:15" s="19" customFormat="1" ht="70.5">
      <c r="A245" s="20" t="s">
        <v>38</v>
      </c>
      <c r="B245" s="21" t="s">
        <v>9</v>
      </c>
      <c r="C245" s="20">
        <v>20</v>
      </c>
      <c r="D245" s="23">
        <v>0.98</v>
      </c>
      <c r="E245" s="23">
        <v>0.2</v>
      </c>
      <c r="F245" s="23">
        <v>8.95</v>
      </c>
      <c r="G245" s="23">
        <v>40</v>
      </c>
      <c r="H245" s="23">
        <v>0.016</v>
      </c>
      <c r="I245" s="23">
        <v>0</v>
      </c>
      <c r="J245" s="23">
        <v>0</v>
      </c>
      <c r="K245" s="23">
        <v>0</v>
      </c>
      <c r="L245" s="23">
        <v>3.6</v>
      </c>
      <c r="M245" s="23">
        <v>18.4</v>
      </c>
      <c r="N245" s="23">
        <v>4</v>
      </c>
      <c r="O245" s="23">
        <v>0.58</v>
      </c>
    </row>
    <row r="246" spans="1:15" s="19" customFormat="1" ht="70.5">
      <c r="A246" s="20" t="s">
        <v>38</v>
      </c>
      <c r="B246" s="21" t="s">
        <v>63</v>
      </c>
      <c r="C246" s="20">
        <v>25</v>
      </c>
      <c r="D246" s="23">
        <v>2</v>
      </c>
      <c r="E246" s="23">
        <v>0.38</v>
      </c>
      <c r="F246" s="23">
        <v>9.48</v>
      </c>
      <c r="G246" s="23">
        <v>52</v>
      </c>
      <c r="H246" s="23">
        <v>0.07</v>
      </c>
      <c r="I246" s="23">
        <v>0</v>
      </c>
      <c r="J246" s="23">
        <v>0.58</v>
      </c>
      <c r="K246" s="23">
        <v>0</v>
      </c>
      <c r="L246" s="23">
        <v>8.25</v>
      </c>
      <c r="M246" s="23">
        <v>58.5</v>
      </c>
      <c r="N246" s="23">
        <v>16.5</v>
      </c>
      <c r="O246" s="23">
        <v>1.1</v>
      </c>
    </row>
    <row r="247" spans="1:15" s="19" customFormat="1" ht="282">
      <c r="A247" s="20" t="s">
        <v>38</v>
      </c>
      <c r="B247" s="21" t="s">
        <v>113</v>
      </c>
      <c r="C247" s="20">
        <v>30</v>
      </c>
      <c r="D247" s="23">
        <v>4.65</v>
      </c>
      <c r="E247" s="23">
        <v>13</v>
      </c>
      <c r="F247" s="23">
        <v>14.65</v>
      </c>
      <c r="G247" s="23">
        <v>190</v>
      </c>
      <c r="H247" s="23">
        <v>0.04</v>
      </c>
      <c r="I247" s="23">
        <v>0.2</v>
      </c>
      <c r="J247" s="23">
        <v>1.9</v>
      </c>
      <c r="K247" s="23">
        <v>0.02</v>
      </c>
      <c r="L247" s="23">
        <v>40.85</v>
      </c>
      <c r="M247" s="23">
        <v>72.4</v>
      </c>
      <c r="N247" s="23">
        <v>20.3</v>
      </c>
      <c r="O247" s="23">
        <v>0.45</v>
      </c>
    </row>
    <row r="248" spans="1:15" s="19" customFormat="1" ht="70.5">
      <c r="A248" s="20">
        <v>30</v>
      </c>
      <c r="B248" s="21" t="s">
        <v>57</v>
      </c>
      <c r="C248" s="22" t="s">
        <v>32</v>
      </c>
      <c r="D248" s="23">
        <v>0.14</v>
      </c>
      <c r="E248" s="23">
        <v>0.03</v>
      </c>
      <c r="F248" s="23">
        <v>16.15</v>
      </c>
      <c r="G248" s="23">
        <v>67</v>
      </c>
      <c r="H248" s="23">
        <v>0</v>
      </c>
      <c r="I248" s="23">
        <v>2.05</v>
      </c>
      <c r="J248" s="23">
        <v>0.01</v>
      </c>
      <c r="K248" s="23">
        <v>0</v>
      </c>
      <c r="L248" s="23">
        <v>4.95</v>
      </c>
      <c r="M248" s="23">
        <v>5.22</v>
      </c>
      <c r="N248" s="23">
        <v>2.8</v>
      </c>
      <c r="O248" s="23">
        <v>0.49</v>
      </c>
    </row>
    <row r="249" spans="1:15" ht="70.5">
      <c r="A249" s="20"/>
      <c r="B249" s="21" t="s">
        <v>36</v>
      </c>
      <c r="C249" s="20"/>
      <c r="D249" s="23">
        <f aca="true" t="shared" si="40" ref="D249:O249">SUM(D243:D248)</f>
        <v>16.32</v>
      </c>
      <c r="E249" s="23">
        <f t="shared" si="40"/>
        <v>24.53</v>
      </c>
      <c r="F249" s="23">
        <f t="shared" si="40"/>
        <v>69.94999999999999</v>
      </c>
      <c r="G249" s="23">
        <f t="shared" si="40"/>
        <v>568.67</v>
      </c>
      <c r="H249" s="23">
        <f t="shared" si="40"/>
        <v>0.219</v>
      </c>
      <c r="I249" s="23">
        <f t="shared" si="40"/>
        <v>3.5599999999999996</v>
      </c>
      <c r="J249" s="23">
        <f t="shared" si="40"/>
        <v>2.7199999999999998</v>
      </c>
      <c r="K249" s="23">
        <f t="shared" si="40"/>
        <v>0.09500000000000001</v>
      </c>
      <c r="L249" s="23">
        <f t="shared" si="40"/>
        <v>390.18</v>
      </c>
      <c r="M249" s="23">
        <f t="shared" si="40"/>
        <v>442.16999999999996</v>
      </c>
      <c r="N249" s="23">
        <f t="shared" si="40"/>
        <v>77.24</v>
      </c>
      <c r="O249" s="23">
        <f t="shared" si="40"/>
        <v>3.1000000000000005</v>
      </c>
    </row>
    <row r="250" spans="1:15" ht="70.5">
      <c r="A250" s="70" t="s">
        <v>10</v>
      </c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</row>
    <row r="251" spans="1:15" ht="141">
      <c r="A251" s="20">
        <v>4</v>
      </c>
      <c r="B251" s="21" t="s">
        <v>121</v>
      </c>
      <c r="C251" s="20">
        <v>60</v>
      </c>
      <c r="D251" s="23">
        <v>0.8</v>
      </c>
      <c r="E251" s="23">
        <v>0.1</v>
      </c>
      <c r="F251" s="23">
        <v>1.6</v>
      </c>
      <c r="G251" s="23">
        <v>13</v>
      </c>
      <c r="H251" s="23">
        <v>0.02</v>
      </c>
      <c r="I251" s="23">
        <v>5</v>
      </c>
      <c r="J251" s="23">
        <v>0.1</v>
      </c>
      <c r="K251" s="23">
        <v>0</v>
      </c>
      <c r="L251" s="23">
        <v>23</v>
      </c>
      <c r="M251" s="23">
        <v>24</v>
      </c>
      <c r="N251" s="23">
        <v>14</v>
      </c>
      <c r="O251" s="23">
        <v>0.6</v>
      </c>
    </row>
    <row r="252" spans="1:15" ht="211.5">
      <c r="A252" s="25">
        <v>49.5</v>
      </c>
      <c r="B252" s="26" t="s">
        <v>109</v>
      </c>
      <c r="C252" s="27" t="s">
        <v>110</v>
      </c>
      <c r="D252" s="25">
        <v>6.15</v>
      </c>
      <c r="E252" s="25">
        <v>5.96</v>
      </c>
      <c r="F252" s="25">
        <v>14.09</v>
      </c>
      <c r="G252" s="25">
        <v>153</v>
      </c>
      <c r="H252" s="25">
        <v>0.13</v>
      </c>
      <c r="I252" s="25">
        <v>10.39</v>
      </c>
      <c r="J252" s="25">
        <v>0.22</v>
      </c>
      <c r="K252" s="25">
        <v>0.01</v>
      </c>
      <c r="L252" s="25">
        <v>21.78</v>
      </c>
      <c r="M252" s="25">
        <v>110.2</v>
      </c>
      <c r="N252" s="25">
        <v>33.56</v>
      </c>
      <c r="O252" s="25">
        <v>1.34</v>
      </c>
    </row>
    <row r="253" spans="1:15" ht="141">
      <c r="A253" s="20">
        <v>23</v>
      </c>
      <c r="B253" s="21" t="s">
        <v>49</v>
      </c>
      <c r="C253" s="22" t="s">
        <v>54</v>
      </c>
      <c r="D253" s="23">
        <v>16.75</v>
      </c>
      <c r="E253" s="23">
        <v>7.98</v>
      </c>
      <c r="F253" s="23">
        <v>68.2</v>
      </c>
      <c r="G253" s="23">
        <v>196.8</v>
      </c>
      <c r="H253" s="23">
        <v>0.13</v>
      </c>
      <c r="I253" s="23">
        <v>0.54</v>
      </c>
      <c r="J253" s="23">
        <v>3.35</v>
      </c>
      <c r="K253" s="23">
        <v>0.04</v>
      </c>
      <c r="L253" s="23">
        <v>120.37</v>
      </c>
      <c r="M253" s="23">
        <v>271.72</v>
      </c>
      <c r="N253" s="23">
        <v>56.1</v>
      </c>
      <c r="O253" s="23">
        <v>1.09</v>
      </c>
    </row>
    <row r="254" spans="1:15" ht="70.5">
      <c r="A254" s="20">
        <v>65</v>
      </c>
      <c r="B254" s="21" t="s">
        <v>74</v>
      </c>
      <c r="C254" s="20">
        <v>150</v>
      </c>
      <c r="D254" s="23">
        <v>3.76</v>
      </c>
      <c r="E254" s="23">
        <v>5.58</v>
      </c>
      <c r="F254" s="23">
        <v>17.42</v>
      </c>
      <c r="G254" s="23">
        <v>165</v>
      </c>
      <c r="H254" s="23">
        <v>0.16</v>
      </c>
      <c r="I254" s="23">
        <v>21.69</v>
      </c>
      <c r="J254" s="23">
        <v>0.17</v>
      </c>
      <c r="K254" s="23">
        <v>0.03</v>
      </c>
      <c r="L254" s="23">
        <v>46.71</v>
      </c>
      <c r="M254" s="23">
        <v>105.02</v>
      </c>
      <c r="N254" s="23">
        <v>33.5</v>
      </c>
      <c r="O254" s="23">
        <v>1.2</v>
      </c>
    </row>
    <row r="255" spans="1:15" ht="70.5">
      <c r="A255" s="20">
        <v>25</v>
      </c>
      <c r="B255" s="21" t="s">
        <v>44</v>
      </c>
      <c r="C255" s="28">
        <v>200</v>
      </c>
      <c r="D255" s="23">
        <v>1</v>
      </c>
      <c r="E255" s="23">
        <v>0.2</v>
      </c>
      <c r="F255" s="23">
        <v>20</v>
      </c>
      <c r="G255" s="23">
        <v>65.8</v>
      </c>
      <c r="H255" s="23">
        <v>0.02</v>
      </c>
      <c r="I255" s="23">
        <v>4</v>
      </c>
      <c r="J255" s="23">
        <v>0.2</v>
      </c>
      <c r="K255" s="23">
        <v>0</v>
      </c>
      <c r="L255" s="23">
        <v>14</v>
      </c>
      <c r="M255" s="23">
        <v>14</v>
      </c>
      <c r="N255" s="23">
        <v>8</v>
      </c>
      <c r="O255" s="23">
        <v>2.8</v>
      </c>
    </row>
    <row r="256" spans="1:15" ht="70.5">
      <c r="A256" s="20" t="s">
        <v>38</v>
      </c>
      <c r="B256" s="21" t="s">
        <v>35</v>
      </c>
      <c r="C256" s="20">
        <v>55</v>
      </c>
      <c r="D256" s="23">
        <v>4.4</v>
      </c>
      <c r="E256" s="23">
        <v>0.83</v>
      </c>
      <c r="F256" s="23">
        <v>20.85</v>
      </c>
      <c r="G256" s="23">
        <v>114.4</v>
      </c>
      <c r="H256" s="23">
        <v>0.132</v>
      </c>
      <c r="I256" s="23">
        <v>0</v>
      </c>
      <c r="J256" s="23">
        <v>1.23</v>
      </c>
      <c r="K256" s="23">
        <v>0</v>
      </c>
      <c r="L256" s="23">
        <v>18.15</v>
      </c>
      <c r="M256" s="23">
        <v>128.04</v>
      </c>
      <c r="N256" s="23">
        <v>36.3</v>
      </c>
      <c r="O256" s="23">
        <v>2.42</v>
      </c>
    </row>
    <row r="257" spans="1:15" ht="70.5">
      <c r="A257" s="20" t="s">
        <v>38</v>
      </c>
      <c r="B257" s="21" t="s">
        <v>9</v>
      </c>
      <c r="C257" s="20">
        <v>30</v>
      </c>
      <c r="D257" s="23">
        <v>1.47</v>
      </c>
      <c r="E257" s="23">
        <v>0.3</v>
      </c>
      <c r="F257" s="23">
        <v>13.44</v>
      </c>
      <c r="G257" s="23">
        <v>60</v>
      </c>
      <c r="H257" s="23">
        <v>0.027</v>
      </c>
      <c r="I257" s="23">
        <v>0</v>
      </c>
      <c r="J257" s="23">
        <v>0</v>
      </c>
      <c r="K257" s="23">
        <v>0</v>
      </c>
      <c r="L257" s="23">
        <v>5.4</v>
      </c>
      <c r="M257" s="23">
        <v>27.6</v>
      </c>
      <c r="N257" s="23">
        <v>6</v>
      </c>
      <c r="O257" s="23">
        <v>0.87</v>
      </c>
    </row>
    <row r="258" spans="1:15" ht="70.5">
      <c r="A258" s="20"/>
      <c r="B258" s="21" t="s">
        <v>36</v>
      </c>
      <c r="C258" s="28"/>
      <c r="D258" s="23">
        <f aca="true" t="shared" si="41" ref="D258:O258">SUM(D251:D257)</f>
        <v>34.33</v>
      </c>
      <c r="E258" s="23">
        <f t="shared" si="41"/>
        <v>20.949999999999996</v>
      </c>
      <c r="F258" s="23">
        <f t="shared" si="41"/>
        <v>155.6</v>
      </c>
      <c r="G258" s="23">
        <f t="shared" si="41"/>
        <v>767.9999999999999</v>
      </c>
      <c r="H258" s="23">
        <f t="shared" si="41"/>
        <v>0.6190000000000001</v>
      </c>
      <c r="I258" s="23">
        <f t="shared" si="41"/>
        <v>41.620000000000005</v>
      </c>
      <c r="J258" s="23">
        <f t="shared" si="41"/>
        <v>5.27</v>
      </c>
      <c r="K258" s="23">
        <f t="shared" si="41"/>
        <v>0.08</v>
      </c>
      <c r="L258" s="23">
        <f t="shared" si="41"/>
        <v>249.41000000000003</v>
      </c>
      <c r="M258" s="23">
        <f t="shared" si="41"/>
        <v>680.58</v>
      </c>
      <c r="N258" s="23">
        <f t="shared" si="41"/>
        <v>187.45999999999998</v>
      </c>
      <c r="O258" s="23">
        <f t="shared" si="41"/>
        <v>10.319999999999999</v>
      </c>
    </row>
    <row r="259" spans="1:15" ht="70.5">
      <c r="A259" s="70" t="s">
        <v>103</v>
      </c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</row>
    <row r="260" spans="1:15" ht="70.5">
      <c r="A260" s="20">
        <v>8</v>
      </c>
      <c r="B260" s="21" t="s">
        <v>106</v>
      </c>
      <c r="C260" s="22" t="s">
        <v>32</v>
      </c>
      <c r="D260" s="23">
        <v>5.6</v>
      </c>
      <c r="E260" s="23">
        <v>6.4</v>
      </c>
      <c r="F260" s="23">
        <v>9.4</v>
      </c>
      <c r="G260" s="23">
        <v>116</v>
      </c>
      <c r="H260" s="23">
        <v>0.08</v>
      </c>
      <c r="I260" s="23">
        <v>1</v>
      </c>
      <c r="J260" s="23">
        <v>0</v>
      </c>
      <c r="K260" s="23">
        <v>0.04</v>
      </c>
      <c r="L260" s="23">
        <v>240</v>
      </c>
      <c r="M260" s="23">
        <v>180</v>
      </c>
      <c r="N260" s="23">
        <v>28</v>
      </c>
      <c r="O260" s="23">
        <v>0.12</v>
      </c>
    </row>
    <row r="261" spans="1:15" ht="313.5" customHeight="1">
      <c r="A261" s="20" t="s">
        <v>38</v>
      </c>
      <c r="B261" s="21" t="s">
        <v>115</v>
      </c>
      <c r="C261" s="22" t="s">
        <v>107</v>
      </c>
      <c r="D261" s="23">
        <v>0.84</v>
      </c>
      <c r="E261" s="23">
        <v>0.99</v>
      </c>
      <c r="F261" s="23">
        <v>23.19</v>
      </c>
      <c r="G261" s="23">
        <v>106.2</v>
      </c>
      <c r="H261" s="23">
        <v>0.01</v>
      </c>
      <c r="I261" s="23">
        <v>0</v>
      </c>
      <c r="J261" s="23">
        <v>0.21</v>
      </c>
      <c r="K261" s="23">
        <v>0.01</v>
      </c>
      <c r="L261" s="23">
        <v>4.8</v>
      </c>
      <c r="M261" s="23">
        <v>10.8</v>
      </c>
      <c r="N261" s="23">
        <v>3</v>
      </c>
      <c r="O261" s="23">
        <v>0.45</v>
      </c>
    </row>
    <row r="262" spans="1:15" ht="70.5">
      <c r="A262" s="20"/>
      <c r="B262" s="21" t="s">
        <v>36</v>
      </c>
      <c r="C262" s="20"/>
      <c r="D262" s="23">
        <f aca="true" t="shared" si="42" ref="D262:O262">D260+D261</f>
        <v>6.4399999999999995</v>
      </c>
      <c r="E262" s="23">
        <f t="shared" si="42"/>
        <v>7.390000000000001</v>
      </c>
      <c r="F262" s="23">
        <f t="shared" si="42"/>
        <v>32.59</v>
      </c>
      <c r="G262" s="23">
        <f t="shared" si="42"/>
        <v>222.2</v>
      </c>
      <c r="H262" s="23">
        <f t="shared" si="42"/>
        <v>0.09</v>
      </c>
      <c r="I262" s="23">
        <f t="shared" si="42"/>
        <v>1</v>
      </c>
      <c r="J262" s="23">
        <f t="shared" si="42"/>
        <v>0.21</v>
      </c>
      <c r="K262" s="23">
        <f t="shared" si="42"/>
        <v>0.05</v>
      </c>
      <c r="L262" s="23">
        <f t="shared" si="42"/>
        <v>244.8</v>
      </c>
      <c r="M262" s="23">
        <f t="shared" si="42"/>
        <v>190.8</v>
      </c>
      <c r="N262" s="23">
        <f t="shared" si="42"/>
        <v>31</v>
      </c>
      <c r="O262" s="23">
        <f t="shared" si="42"/>
        <v>0.5700000000000001</v>
      </c>
    </row>
    <row r="263" spans="1:15" ht="70.5">
      <c r="A263" s="20"/>
      <c r="B263" s="21"/>
      <c r="C263" s="22"/>
      <c r="D263" s="14" t="s">
        <v>1</v>
      </c>
      <c r="E263" s="14" t="s">
        <v>2</v>
      </c>
      <c r="F263" s="14" t="s">
        <v>3</v>
      </c>
      <c r="G263" s="14" t="s">
        <v>4</v>
      </c>
      <c r="H263" s="14" t="s">
        <v>34</v>
      </c>
      <c r="I263" s="14" t="s">
        <v>6</v>
      </c>
      <c r="J263" s="14" t="s">
        <v>48</v>
      </c>
      <c r="K263" s="14" t="s">
        <v>28</v>
      </c>
      <c r="L263" s="14" t="s">
        <v>29</v>
      </c>
      <c r="M263" s="14" t="s">
        <v>30</v>
      </c>
      <c r="N263" s="14" t="s">
        <v>31</v>
      </c>
      <c r="O263" s="14" t="s">
        <v>5</v>
      </c>
    </row>
    <row r="264" spans="1:15" ht="70.5">
      <c r="A264" s="20"/>
      <c r="B264" s="29" t="s">
        <v>11</v>
      </c>
      <c r="C264" s="22"/>
      <c r="D264" s="23">
        <f aca="true" t="shared" si="43" ref="D264:O264">SUM(D249+D258+D262)</f>
        <v>57.089999999999996</v>
      </c>
      <c r="E264" s="23">
        <f t="shared" si="43"/>
        <v>52.87</v>
      </c>
      <c r="F264" s="23">
        <f t="shared" si="43"/>
        <v>258.14</v>
      </c>
      <c r="G264" s="23">
        <f t="shared" si="43"/>
        <v>1558.87</v>
      </c>
      <c r="H264" s="23">
        <f t="shared" si="43"/>
        <v>0.928</v>
      </c>
      <c r="I264" s="23">
        <f t="shared" si="43"/>
        <v>46.18000000000001</v>
      </c>
      <c r="J264" s="23">
        <f t="shared" si="43"/>
        <v>8.2</v>
      </c>
      <c r="K264" s="23">
        <f t="shared" si="43"/>
        <v>0.22500000000000003</v>
      </c>
      <c r="L264" s="23">
        <f t="shared" si="43"/>
        <v>884.3900000000001</v>
      </c>
      <c r="M264" s="23">
        <f t="shared" si="43"/>
        <v>1313.55</v>
      </c>
      <c r="N264" s="23">
        <f t="shared" si="43"/>
        <v>295.7</v>
      </c>
      <c r="O264" s="23">
        <f t="shared" si="43"/>
        <v>13.989999999999998</v>
      </c>
    </row>
    <row r="265" spans="1:15" ht="139.5">
      <c r="A265" s="62"/>
      <c r="B265" s="63" t="s">
        <v>117</v>
      </c>
      <c r="C265" s="64"/>
      <c r="D265" s="65">
        <v>46</v>
      </c>
      <c r="E265" s="65">
        <v>47</v>
      </c>
      <c r="F265" s="65">
        <v>185</v>
      </c>
      <c r="G265" s="65">
        <v>1410</v>
      </c>
      <c r="H265" s="65">
        <v>0.72</v>
      </c>
      <c r="I265" s="65">
        <v>36</v>
      </c>
      <c r="J265" s="65">
        <v>6</v>
      </c>
      <c r="K265" s="65">
        <v>0.42</v>
      </c>
      <c r="L265" s="65">
        <v>660</v>
      </c>
      <c r="M265" s="65">
        <v>990</v>
      </c>
      <c r="N265" s="65">
        <v>150</v>
      </c>
      <c r="O265" s="65">
        <v>7.2</v>
      </c>
    </row>
    <row r="266" spans="1:15" ht="139.5">
      <c r="A266" s="16"/>
      <c r="B266" s="30" t="s">
        <v>12</v>
      </c>
      <c r="C266" s="14"/>
      <c r="D266" s="23">
        <f aca="true" t="shared" si="44" ref="D266:O266">D264*100/D265</f>
        <v>124.1086956521739</v>
      </c>
      <c r="E266" s="23">
        <f t="shared" si="44"/>
        <v>112.48936170212765</v>
      </c>
      <c r="F266" s="23">
        <f t="shared" si="44"/>
        <v>139.53513513513514</v>
      </c>
      <c r="G266" s="23">
        <f t="shared" si="44"/>
        <v>110.5581560283688</v>
      </c>
      <c r="H266" s="23">
        <f t="shared" si="44"/>
        <v>128.8888888888889</v>
      </c>
      <c r="I266" s="23">
        <f t="shared" si="44"/>
        <v>128.2777777777778</v>
      </c>
      <c r="J266" s="23">
        <f t="shared" si="44"/>
        <v>136.66666666666666</v>
      </c>
      <c r="K266" s="23">
        <f t="shared" si="44"/>
        <v>53.571428571428584</v>
      </c>
      <c r="L266" s="23">
        <f t="shared" si="44"/>
        <v>133.99848484848488</v>
      </c>
      <c r="M266" s="23">
        <f t="shared" si="44"/>
        <v>132.6818181818182</v>
      </c>
      <c r="N266" s="23">
        <f t="shared" si="44"/>
        <v>197.13333333333333</v>
      </c>
      <c r="O266" s="23">
        <f t="shared" si="44"/>
        <v>194.30555555555551</v>
      </c>
    </row>
    <row r="267" spans="1:15" ht="70.5">
      <c r="A267" s="70" t="s">
        <v>119</v>
      </c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</row>
    <row r="268" spans="1:15" ht="70.5">
      <c r="A268" s="70" t="s">
        <v>21</v>
      </c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</row>
    <row r="269" spans="1:15" ht="70.5">
      <c r="A269" s="71" t="s">
        <v>37</v>
      </c>
      <c r="B269" s="70" t="s">
        <v>22</v>
      </c>
      <c r="C269" s="72" t="s">
        <v>23</v>
      </c>
      <c r="D269" s="70" t="s">
        <v>24</v>
      </c>
      <c r="E269" s="70"/>
      <c r="F269" s="70"/>
      <c r="G269" s="70" t="s">
        <v>25</v>
      </c>
      <c r="H269" s="70" t="s">
        <v>26</v>
      </c>
      <c r="I269" s="70"/>
      <c r="J269" s="70"/>
      <c r="K269" s="70"/>
      <c r="L269" s="70" t="s">
        <v>27</v>
      </c>
      <c r="M269" s="70"/>
      <c r="N269" s="70"/>
      <c r="O269" s="70"/>
    </row>
    <row r="270" spans="1:15" ht="70.5">
      <c r="A270" s="71"/>
      <c r="B270" s="70"/>
      <c r="C270" s="72"/>
      <c r="D270" s="14" t="s">
        <v>1</v>
      </c>
      <c r="E270" s="14" t="s">
        <v>2</v>
      </c>
      <c r="F270" s="14" t="s">
        <v>3</v>
      </c>
      <c r="G270" s="70"/>
      <c r="H270" s="14" t="s">
        <v>34</v>
      </c>
      <c r="I270" s="14" t="s">
        <v>6</v>
      </c>
      <c r="J270" s="14" t="s">
        <v>48</v>
      </c>
      <c r="K270" s="14" t="s">
        <v>28</v>
      </c>
      <c r="L270" s="14" t="s">
        <v>29</v>
      </c>
      <c r="M270" s="14" t="s">
        <v>30</v>
      </c>
      <c r="N270" s="14" t="s">
        <v>31</v>
      </c>
      <c r="O270" s="14" t="s">
        <v>5</v>
      </c>
    </row>
    <row r="271" spans="1:15" ht="70.5">
      <c r="A271" s="16">
        <v>1</v>
      </c>
      <c r="B271" s="18">
        <v>2</v>
      </c>
      <c r="C271" s="17">
        <v>3</v>
      </c>
      <c r="D271" s="18">
        <v>4</v>
      </c>
      <c r="E271" s="18">
        <v>5</v>
      </c>
      <c r="F271" s="18">
        <v>6</v>
      </c>
      <c r="G271" s="18">
        <v>7</v>
      </c>
      <c r="H271" s="18">
        <v>8</v>
      </c>
      <c r="I271" s="18">
        <v>9</v>
      </c>
      <c r="J271" s="18">
        <v>10</v>
      </c>
      <c r="K271" s="18">
        <v>11</v>
      </c>
      <c r="L271" s="18">
        <v>12</v>
      </c>
      <c r="M271" s="18">
        <v>13</v>
      </c>
      <c r="N271" s="18">
        <v>14</v>
      </c>
      <c r="O271" s="18">
        <v>15</v>
      </c>
    </row>
    <row r="272" spans="1:15" ht="70.5">
      <c r="A272" s="70" t="s">
        <v>7</v>
      </c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</row>
    <row r="273" spans="1:15" ht="141">
      <c r="A273" s="20">
        <v>31</v>
      </c>
      <c r="B273" s="21" t="s">
        <v>40</v>
      </c>
      <c r="C273" s="20" t="s">
        <v>94</v>
      </c>
      <c r="D273" s="23">
        <v>23.51</v>
      </c>
      <c r="E273" s="23">
        <v>17.86</v>
      </c>
      <c r="F273" s="23">
        <v>34.21</v>
      </c>
      <c r="G273" s="23">
        <v>406</v>
      </c>
      <c r="H273" s="23">
        <v>0.08</v>
      </c>
      <c r="I273" s="23">
        <v>0.45</v>
      </c>
      <c r="J273" s="23">
        <v>0.59</v>
      </c>
      <c r="K273" s="23">
        <v>0.11</v>
      </c>
      <c r="L273" s="23">
        <v>265.81</v>
      </c>
      <c r="M273" s="23">
        <v>320.32</v>
      </c>
      <c r="N273" s="23">
        <v>35.96</v>
      </c>
      <c r="O273" s="23">
        <v>0.92</v>
      </c>
    </row>
    <row r="274" spans="1:15" ht="70.5">
      <c r="A274" s="20" t="s">
        <v>38</v>
      </c>
      <c r="B274" s="21" t="s">
        <v>9</v>
      </c>
      <c r="C274" s="20">
        <v>20</v>
      </c>
      <c r="D274" s="23">
        <v>0.98</v>
      </c>
      <c r="E274" s="23">
        <v>0.2</v>
      </c>
      <c r="F274" s="23">
        <v>8.95</v>
      </c>
      <c r="G274" s="23">
        <v>40</v>
      </c>
      <c r="H274" s="23">
        <v>0.016</v>
      </c>
      <c r="I274" s="23">
        <v>0</v>
      </c>
      <c r="J274" s="23">
        <v>0</v>
      </c>
      <c r="K274" s="23">
        <v>0</v>
      </c>
      <c r="L274" s="23">
        <v>3.6</v>
      </c>
      <c r="M274" s="23">
        <v>18.4</v>
      </c>
      <c r="N274" s="23">
        <v>4</v>
      </c>
      <c r="O274" s="23">
        <v>0.58</v>
      </c>
    </row>
    <row r="275" spans="1:15" ht="141">
      <c r="A275" s="20">
        <v>32</v>
      </c>
      <c r="B275" s="21" t="s">
        <v>70</v>
      </c>
      <c r="C275" s="20">
        <v>38</v>
      </c>
      <c r="D275" s="23">
        <v>2.32</v>
      </c>
      <c r="E275" s="23">
        <v>0.24</v>
      </c>
      <c r="F275" s="23">
        <v>20.26</v>
      </c>
      <c r="G275" s="23">
        <v>91</v>
      </c>
      <c r="H275" s="23">
        <v>0.03</v>
      </c>
      <c r="I275" s="23">
        <v>0.01</v>
      </c>
      <c r="J275" s="23">
        <v>0.35</v>
      </c>
      <c r="K275" s="23">
        <v>0.02</v>
      </c>
      <c r="L275" s="23">
        <v>6.96</v>
      </c>
      <c r="M275" s="23">
        <v>20.94</v>
      </c>
      <c r="N275" s="23">
        <v>4.92</v>
      </c>
      <c r="O275" s="23">
        <v>0.41</v>
      </c>
    </row>
    <row r="276" spans="1:15" ht="70.5">
      <c r="A276" s="20">
        <v>57</v>
      </c>
      <c r="B276" s="21" t="s">
        <v>8</v>
      </c>
      <c r="C276" s="20">
        <v>200</v>
      </c>
      <c r="D276" s="23">
        <v>0.1</v>
      </c>
      <c r="E276" s="23">
        <v>0.03</v>
      </c>
      <c r="F276" s="23">
        <v>16</v>
      </c>
      <c r="G276" s="23">
        <v>65</v>
      </c>
      <c r="H276" s="23">
        <v>0</v>
      </c>
      <c r="I276" s="24">
        <v>0</v>
      </c>
      <c r="J276" s="24">
        <v>0</v>
      </c>
      <c r="K276" s="23">
        <v>0</v>
      </c>
      <c r="L276" s="23">
        <v>2.95</v>
      </c>
      <c r="M276" s="23">
        <v>4.12</v>
      </c>
      <c r="N276" s="23">
        <v>2.2</v>
      </c>
      <c r="O276" s="23">
        <v>0.46</v>
      </c>
    </row>
    <row r="277" spans="1:15" s="32" customFormat="1" ht="70.5">
      <c r="A277" s="20"/>
      <c r="B277" s="21" t="s">
        <v>36</v>
      </c>
      <c r="C277" s="28"/>
      <c r="D277" s="23">
        <f>D273+D274+D275+D276</f>
        <v>26.910000000000004</v>
      </c>
      <c r="E277" s="23">
        <f aca="true" t="shared" si="45" ref="E277:O277">E273+E274+E275+E276</f>
        <v>18.33</v>
      </c>
      <c r="F277" s="23">
        <f t="shared" si="45"/>
        <v>79.42</v>
      </c>
      <c r="G277" s="23">
        <f t="shared" si="45"/>
        <v>602</v>
      </c>
      <c r="H277" s="23">
        <f t="shared" si="45"/>
        <v>0.126</v>
      </c>
      <c r="I277" s="23">
        <f t="shared" si="45"/>
        <v>0.46</v>
      </c>
      <c r="J277" s="23">
        <f t="shared" si="45"/>
        <v>0.94</v>
      </c>
      <c r="K277" s="23">
        <f t="shared" si="45"/>
        <v>0.13</v>
      </c>
      <c r="L277" s="23">
        <f t="shared" si="45"/>
        <v>279.32</v>
      </c>
      <c r="M277" s="23">
        <f t="shared" si="45"/>
        <v>363.78</v>
      </c>
      <c r="N277" s="23">
        <f t="shared" si="45"/>
        <v>47.080000000000005</v>
      </c>
      <c r="O277" s="23">
        <f t="shared" si="45"/>
        <v>2.37</v>
      </c>
    </row>
    <row r="278" spans="1:15" s="32" customFormat="1" ht="70.5">
      <c r="A278" s="71" t="s">
        <v>10</v>
      </c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</row>
    <row r="279" spans="1:15" ht="70.5">
      <c r="A279" s="20">
        <v>54</v>
      </c>
      <c r="B279" s="21" t="s">
        <v>102</v>
      </c>
      <c r="C279" s="22" t="s">
        <v>42</v>
      </c>
      <c r="D279" s="23">
        <v>5.63</v>
      </c>
      <c r="E279" s="23">
        <v>9.7</v>
      </c>
      <c r="F279" s="23">
        <v>1.1</v>
      </c>
      <c r="G279" s="23">
        <v>137</v>
      </c>
      <c r="H279" s="23">
        <v>0.05</v>
      </c>
      <c r="I279" s="23">
        <v>1.92</v>
      </c>
      <c r="J279" s="23">
        <v>2.46</v>
      </c>
      <c r="K279" s="23">
        <v>0</v>
      </c>
      <c r="L279" s="23">
        <v>43.5</v>
      </c>
      <c r="M279" s="23">
        <v>107.9</v>
      </c>
      <c r="N279" s="23">
        <v>84.4</v>
      </c>
      <c r="O279" s="23">
        <v>8.44</v>
      </c>
    </row>
    <row r="280" spans="1:15" ht="141">
      <c r="A280" s="20">
        <v>28</v>
      </c>
      <c r="B280" s="21" t="s">
        <v>68</v>
      </c>
      <c r="C280" s="22" t="s">
        <v>77</v>
      </c>
      <c r="D280" s="23">
        <v>2.32</v>
      </c>
      <c r="E280" s="23">
        <v>4.11</v>
      </c>
      <c r="F280" s="23">
        <v>20.45</v>
      </c>
      <c r="G280" s="23">
        <v>120</v>
      </c>
      <c r="H280" s="23">
        <v>0.1</v>
      </c>
      <c r="I280" s="23">
        <v>7.78</v>
      </c>
      <c r="J280" s="23">
        <v>0.23</v>
      </c>
      <c r="K280" s="23">
        <v>0</v>
      </c>
      <c r="L280" s="23">
        <v>24.06</v>
      </c>
      <c r="M280" s="23">
        <v>78.9</v>
      </c>
      <c r="N280" s="23">
        <v>26.94</v>
      </c>
      <c r="O280" s="23">
        <v>1.02</v>
      </c>
    </row>
    <row r="281" spans="1:15" ht="70.5">
      <c r="A281" s="20">
        <v>12</v>
      </c>
      <c r="B281" s="21" t="s">
        <v>65</v>
      </c>
      <c r="C281" s="22" t="s">
        <v>54</v>
      </c>
      <c r="D281" s="23">
        <v>9.55</v>
      </c>
      <c r="E281" s="23">
        <v>11.51</v>
      </c>
      <c r="F281" s="23">
        <v>9.6</v>
      </c>
      <c r="G281" s="23">
        <v>180</v>
      </c>
      <c r="H281" s="23">
        <v>0.05</v>
      </c>
      <c r="I281" s="23">
        <v>2.41</v>
      </c>
      <c r="J281" s="23">
        <v>3.59</v>
      </c>
      <c r="K281" s="23">
        <v>0</v>
      </c>
      <c r="L281" s="23">
        <v>12.01</v>
      </c>
      <c r="M281" s="23">
        <v>97.84</v>
      </c>
      <c r="N281" s="23">
        <v>18.24</v>
      </c>
      <c r="O281" s="31">
        <v>0.84</v>
      </c>
    </row>
    <row r="282" spans="1:15" ht="141">
      <c r="A282" s="20">
        <v>16</v>
      </c>
      <c r="B282" s="21" t="s">
        <v>62</v>
      </c>
      <c r="C282" s="22" t="s">
        <v>53</v>
      </c>
      <c r="D282" s="23">
        <v>3.24</v>
      </c>
      <c r="E282" s="23">
        <v>7.58</v>
      </c>
      <c r="F282" s="23">
        <v>18.87</v>
      </c>
      <c r="G282" s="23">
        <v>150</v>
      </c>
      <c r="H282" s="23">
        <v>0.04</v>
      </c>
      <c r="I282" s="23">
        <v>2.43</v>
      </c>
      <c r="J282" s="23">
        <v>0.47</v>
      </c>
      <c r="K282" s="23">
        <v>0</v>
      </c>
      <c r="L282" s="23">
        <v>11.35</v>
      </c>
      <c r="M282" s="23">
        <v>39.02</v>
      </c>
      <c r="N282" s="23">
        <v>18.99</v>
      </c>
      <c r="O282" s="23">
        <v>0.69</v>
      </c>
    </row>
    <row r="283" spans="1:15" ht="70.5">
      <c r="A283" s="20">
        <v>17</v>
      </c>
      <c r="B283" s="21" t="s">
        <v>47</v>
      </c>
      <c r="C283" s="28">
        <v>200</v>
      </c>
      <c r="D283" s="23">
        <v>0.73</v>
      </c>
      <c r="E283" s="23">
        <v>0</v>
      </c>
      <c r="F283" s="23">
        <v>30.69</v>
      </c>
      <c r="G283" s="23">
        <v>130</v>
      </c>
      <c r="H283" s="23">
        <v>0.01</v>
      </c>
      <c r="I283" s="23">
        <v>0.66</v>
      </c>
      <c r="J283" s="23">
        <v>0.13</v>
      </c>
      <c r="K283" s="23">
        <v>0.01</v>
      </c>
      <c r="L283" s="23">
        <v>73.74</v>
      </c>
      <c r="M283" s="23">
        <v>25.41</v>
      </c>
      <c r="N283" s="23">
        <v>9.9</v>
      </c>
      <c r="O283" s="23">
        <v>2.03</v>
      </c>
    </row>
    <row r="284" spans="1:15" ht="70.5">
      <c r="A284" s="20" t="s">
        <v>38</v>
      </c>
      <c r="B284" s="21" t="s">
        <v>35</v>
      </c>
      <c r="C284" s="20">
        <v>55</v>
      </c>
      <c r="D284" s="23">
        <v>4.4</v>
      </c>
      <c r="E284" s="23">
        <v>0.83</v>
      </c>
      <c r="F284" s="23">
        <v>20.85</v>
      </c>
      <c r="G284" s="23">
        <v>114.4</v>
      </c>
      <c r="H284" s="23">
        <v>0.132</v>
      </c>
      <c r="I284" s="23">
        <v>0</v>
      </c>
      <c r="J284" s="23">
        <v>1.23</v>
      </c>
      <c r="K284" s="23">
        <v>0</v>
      </c>
      <c r="L284" s="23">
        <v>18.15</v>
      </c>
      <c r="M284" s="23">
        <v>128.04</v>
      </c>
      <c r="N284" s="23">
        <v>36.3</v>
      </c>
      <c r="O284" s="23">
        <v>2.42</v>
      </c>
    </row>
    <row r="285" spans="1:15" ht="70.5">
      <c r="A285" s="20" t="s">
        <v>38</v>
      </c>
      <c r="B285" s="21" t="s">
        <v>9</v>
      </c>
      <c r="C285" s="20">
        <v>30</v>
      </c>
      <c r="D285" s="23">
        <v>1.47</v>
      </c>
      <c r="E285" s="23">
        <v>0.3</v>
      </c>
      <c r="F285" s="23">
        <v>13.44</v>
      </c>
      <c r="G285" s="23">
        <v>60</v>
      </c>
      <c r="H285" s="23">
        <v>0.027</v>
      </c>
      <c r="I285" s="23">
        <v>0</v>
      </c>
      <c r="J285" s="23">
        <v>0</v>
      </c>
      <c r="K285" s="23">
        <v>0</v>
      </c>
      <c r="L285" s="23">
        <v>5.4</v>
      </c>
      <c r="M285" s="23">
        <v>27.6</v>
      </c>
      <c r="N285" s="23">
        <v>6</v>
      </c>
      <c r="O285" s="23">
        <v>0.87</v>
      </c>
    </row>
    <row r="286" spans="1:15" ht="70.5">
      <c r="A286" s="20"/>
      <c r="B286" s="21" t="s">
        <v>36</v>
      </c>
      <c r="C286" s="22"/>
      <c r="D286" s="23">
        <f aca="true" t="shared" si="46" ref="D286:O286">SUM(D279:D285)</f>
        <v>27.340000000000003</v>
      </c>
      <c r="E286" s="23">
        <f t="shared" si="46"/>
        <v>34.029999999999994</v>
      </c>
      <c r="F286" s="23">
        <f t="shared" si="46"/>
        <v>115</v>
      </c>
      <c r="G286" s="23">
        <f t="shared" si="46"/>
        <v>891.4</v>
      </c>
      <c r="H286" s="23">
        <f t="shared" si="46"/>
        <v>0.40900000000000003</v>
      </c>
      <c r="I286" s="23">
        <f t="shared" si="46"/>
        <v>15.2</v>
      </c>
      <c r="J286" s="23">
        <f t="shared" si="46"/>
        <v>8.11</v>
      </c>
      <c r="K286" s="23">
        <f t="shared" si="46"/>
        <v>0.01</v>
      </c>
      <c r="L286" s="23">
        <f t="shared" si="46"/>
        <v>188.21</v>
      </c>
      <c r="M286" s="23">
        <f t="shared" si="46"/>
        <v>504.71000000000004</v>
      </c>
      <c r="N286" s="23">
        <f t="shared" si="46"/>
        <v>200.77000000000004</v>
      </c>
      <c r="O286" s="23">
        <f t="shared" si="46"/>
        <v>16.31</v>
      </c>
    </row>
    <row r="287" spans="1:15" ht="70.5">
      <c r="A287" s="70" t="s">
        <v>103</v>
      </c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</row>
    <row r="288" spans="1:15" ht="141">
      <c r="A288" s="20">
        <v>78</v>
      </c>
      <c r="B288" s="21" t="s">
        <v>105</v>
      </c>
      <c r="C288" s="22" t="s">
        <v>32</v>
      </c>
      <c r="D288" s="23">
        <v>1.4</v>
      </c>
      <c r="E288" s="23">
        <v>0</v>
      </c>
      <c r="F288" s="23">
        <v>29</v>
      </c>
      <c r="G288" s="23">
        <v>122</v>
      </c>
      <c r="H288" s="23">
        <v>0</v>
      </c>
      <c r="I288" s="23">
        <v>0</v>
      </c>
      <c r="J288" s="23">
        <v>0</v>
      </c>
      <c r="K288" s="23">
        <v>0</v>
      </c>
      <c r="L288" s="23">
        <v>1</v>
      </c>
      <c r="M288" s="23">
        <v>0</v>
      </c>
      <c r="N288" s="23">
        <v>0</v>
      </c>
      <c r="O288" s="23">
        <v>0.1</v>
      </c>
    </row>
    <row r="289" spans="1:15" ht="319.5" customHeight="1">
      <c r="A289" s="20" t="s">
        <v>38</v>
      </c>
      <c r="B289" s="21" t="s">
        <v>114</v>
      </c>
      <c r="C289" s="22" t="s">
        <v>107</v>
      </c>
      <c r="D289" s="23">
        <v>2.25</v>
      </c>
      <c r="E289" s="23">
        <v>2.94</v>
      </c>
      <c r="F289" s="23">
        <v>22.32</v>
      </c>
      <c r="G289" s="23">
        <v>125.1</v>
      </c>
      <c r="H289" s="23">
        <v>0.03</v>
      </c>
      <c r="I289" s="23">
        <v>0</v>
      </c>
      <c r="J289" s="23">
        <v>1.05</v>
      </c>
      <c r="K289" s="23">
        <v>0.01</v>
      </c>
      <c r="L289" s="23">
        <v>8.7</v>
      </c>
      <c r="M289" s="23">
        <v>27</v>
      </c>
      <c r="N289" s="23">
        <v>6</v>
      </c>
      <c r="O289" s="23">
        <v>0.63</v>
      </c>
    </row>
    <row r="290" spans="1:15" ht="70.5">
      <c r="A290" s="20"/>
      <c r="B290" s="21" t="s">
        <v>36</v>
      </c>
      <c r="C290" s="20"/>
      <c r="D290" s="23">
        <f aca="true" t="shared" si="47" ref="D290:O290">D288+D289</f>
        <v>3.65</v>
      </c>
      <c r="E290" s="23">
        <f t="shared" si="47"/>
        <v>2.94</v>
      </c>
      <c r="F290" s="23">
        <f t="shared" si="47"/>
        <v>51.32</v>
      </c>
      <c r="G290" s="23">
        <f t="shared" si="47"/>
        <v>247.1</v>
      </c>
      <c r="H290" s="23">
        <f t="shared" si="47"/>
        <v>0.03</v>
      </c>
      <c r="I290" s="23">
        <f t="shared" si="47"/>
        <v>0</v>
      </c>
      <c r="J290" s="23">
        <f t="shared" si="47"/>
        <v>1.05</v>
      </c>
      <c r="K290" s="23">
        <f t="shared" si="47"/>
        <v>0.01</v>
      </c>
      <c r="L290" s="23">
        <f t="shared" si="47"/>
        <v>9.7</v>
      </c>
      <c r="M290" s="23">
        <f t="shared" si="47"/>
        <v>27</v>
      </c>
      <c r="N290" s="23">
        <f t="shared" si="47"/>
        <v>6</v>
      </c>
      <c r="O290" s="23">
        <f t="shared" si="47"/>
        <v>0.73</v>
      </c>
    </row>
    <row r="291" spans="1:15" ht="70.5">
      <c r="A291" s="20"/>
      <c r="B291" s="21"/>
      <c r="C291" s="22"/>
      <c r="D291" s="14" t="s">
        <v>1</v>
      </c>
      <c r="E291" s="14" t="s">
        <v>2</v>
      </c>
      <c r="F291" s="14" t="s">
        <v>3</v>
      </c>
      <c r="G291" s="14" t="s">
        <v>4</v>
      </c>
      <c r="H291" s="14" t="s">
        <v>34</v>
      </c>
      <c r="I291" s="14" t="s">
        <v>6</v>
      </c>
      <c r="J291" s="14" t="s">
        <v>48</v>
      </c>
      <c r="K291" s="14" t="s">
        <v>28</v>
      </c>
      <c r="L291" s="14" t="s">
        <v>29</v>
      </c>
      <c r="M291" s="14" t="s">
        <v>30</v>
      </c>
      <c r="N291" s="14" t="s">
        <v>31</v>
      </c>
      <c r="O291" s="14" t="s">
        <v>5</v>
      </c>
    </row>
    <row r="292" spans="1:15" s="19" customFormat="1" ht="70.5">
      <c r="A292" s="20"/>
      <c r="B292" s="29" t="s">
        <v>11</v>
      </c>
      <c r="C292" s="22"/>
      <c r="D292" s="23">
        <f aca="true" t="shared" si="48" ref="D292:O292">SUM(D277+D286+D290)</f>
        <v>57.900000000000006</v>
      </c>
      <c r="E292" s="23">
        <f t="shared" si="48"/>
        <v>55.29999999999999</v>
      </c>
      <c r="F292" s="23">
        <f t="shared" si="48"/>
        <v>245.74</v>
      </c>
      <c r="G292" s="23">
        <f t="shared" si="48"/>
        <v>1740.5</v>
      </c>
      <c r="H292" s="23">
        <f t="shared" si="48"/>
        <v>0.5650000000000001</v>
      </c>
      <c r="I292" s="23">
        <f t="shared" si="48"/>
        <v>15.66</v>
      </c>
      <c r="J292" s="23">
        <f t="shared" si="48"/>
        <v>10.1</v>
      </c>
      <c r="K292" s="23">
        <f t="shared" si="48"/>
        <v>0.15000000000000002</v>
      </c>
      <c r="L292" s="23">
        <f t="shared" si="48"/>
        <v>477.22999999999996</v>
      </c>
      <c r="M292" s="23">
        <f t="shared" si="48"/>
        <v>895.49</v>
      </c>
      <c r="N292" s="23">
        <f t="shared" si="48"/>
        <v>253.85000000000005</v>
      </c>
      <c r="O292" s="23">
        <f t="shared" si="48"/>
        <v>19.41</v>
      </c>
    </row>
    <row r="293" spans="1:15" ht="139.5">
      <c r="A293" s="62"/>
      <c r="B293" s="63" t="s">
        <v>117</v>
      </c>
      <c r="C293" s="64"/>
      <c r="D293" s="65">
        <v>46</v>
      </c>
      <c r="E293" s="65">
        <v>47</v>
      </c>
      <c r="F293" s="65">
        <v>185</v>
      </c>
      <c r="G293" s="65">
        <v>1410</v>
      </c>
      <c r="H293" s="65">
        <v>0.72</v>
      </c>
      <c r="I293" s="65">
        <v>36</v>
      </c>
      <c r="J293" s="65">
        <v>6</v>
      </c>
      <c r="K293" s="65">
        <v>0.42</v>
      </c>
      <c r="L293" s="65">
        <v>660</v>
      </c>
      <c r="M293" s="65">
        <v>990</v>
      </c>
      <c r="N293" s="65">
        <v>150</v>
      </c>
      <c r="O293" s="65">
        <v>7.2</v>
      </c>
    </row>
    <row r="294" spans="1:15" ht="139.5">
      <c r="A294" s="16"/>
      <c r="B294" s="30" t="s">
        <v>12</v>
      </c>
      <c r="C294" s="14"/>
      <c r="D294" s="23">
        <f aca="true" t="shared" si="49" ref="D294:O294">D292*100/D293</f>
        <v>125.86956521739133</v>
      </c>
      <c r="E294" s="23">
        <f t="shared" si="49"/>
        <v>117.65957446808508</v>
      </c>
      <c r="F294" s="23">
        <f t="shared" si="49"/>
        <v>132.83243243243243</v>
      </c>
      <c r="G294" s="23">
        <f t="shared" si="49"/>
        <v>123.43971631205673</v>
      </c>
      <c r="H294" s="23">
        <f t="shared" si="49"/>
        <v>78.47222222222223</v>
      </c>
      <c r="I294" s="23">
        <f t="shared" si="49"/>
        <v>43.5</v>
      </c>
      <c r="J294" s="23">
        <f t="shared" si="49"/>
        <v>168.33333333333334</v>
      </c>
      <c r="K294" s="23">
        <f t="shared" si="49"/>
        <v>35.71428571428572</v>
      </c>
      <c r="L294" s="23">
        <f t="shared" si="49"/>
        <v>72.30757575757575</v>
      </c>
      <c r="M294" s="23">
        <f t="shared" si="49"/>
        <v>90.45353535353536</v>
      </c>
      <c r="N294" s="23">
        <f t="shared" si="49"/>
        <v>169.23333333333335</v>
      </c>
      <c r="O294" s="23">
        <f t="shared" si="49"/>
        <v>269.5833333333333</v>
      </c>
    </row>
    <row r="295" spans="1:15" ht="70.5" customHeight="1">
      <c r="A295" s="70" t="s">
        <v>119</v>
      </c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</row>
    <row r="296" spans="1:15" ht="70.5" customHeight="1">
      <c r="A296" s="70" t="s">
        <v>123</v>
      </c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</row>
    <row r="297" spans="1:15" ht="70.5" customHeight="1">
      <c r="A297" s="71" t="s">
        <v>37</v>
      </c>
      <c r="B297" s="70" t="s">
        <v>22</v>
      </c>
      <c r="C297" s="72" t="s">
        <v>23</v>
      </c>
      <c r="D297" s="70" t="s">
        <v>24</v>
      </c>
      <c r="E297" s="70"/>
      <c r="F297" s="70"/>
      <c r="G297" s="70" t="s">
        <v>25</v>
      </c>
      <c r="H297" s="70" t="s">
        <v>26</v>
      </c>
      <c r="I297" s="70"/>
      <c r="J297" s="70"/>
      <c r="K297" s="70"/>
      <c r="L297" s="70" t="s">
        <v>27</v>
      </c>
      <c r="M297" s="70"/>
      <c r="N297" s="70"/>
      <c r="O297" s="70"/>
    </row>
    <row r="298" spans="1:15" ht="70.5">
      <c r="A298" s="71"/>
      <c r="B298" s="70"/>
      <c r="C298" s="72"/>
      <c r="D298" s="14" t="s">
        <v>1</v>
      </c>
      <c r="E298" s="14" t="s">
        <v>2</v>
      </c>
      <c r="F298" s="14" t="s">
        <v>3</v>
      </c>
      <c r="G298" s="70"/>
      <c r="H298" s="14" t="s">
        <v>34</v>
      </c>
      <c r="I298" s="14" t="s">
        <v>6</v>
      </c>
      <c r="J298" s="14" t="s">
        <v>48</v>
      </c>
      <c r="K298" s="14" t="s">
        <v>28</v>
      </c>
      <c r="L298" s="14" t="s">
        <v>29</v>
      </c>
      <c r="M298" s="14" t="s">
        <v>30</v>
      </c>
      <c r="N298" s="14" t="s">
        <v>31</v>
      </c>
      <c r="O298" s="14" t="s">
        <v>5</v>
      </c>
    </row>
    <row r="299" spans="1:15" ht="70.5">
      <c r="A299" s="16">
        <v>1</v>
      </c>
      <c r="B299" s="18">
        <v>2</v>
      </c>
      <c r="C299" s="17">
        <v>3</v>
      </c>
      <c r="D299" s="18">
        <v>4</v>
      </c>
      <c r="E299" s="18">
        <v>5</v>
      </c>
      <c r="F299" s="18">
        <v>6</v>
      </c>
      <c r="G299" s="18">
        <v>7</v>
      </c>
      <c r="H299" s="18">
        <v>8</v>
      </c>
      <c r="I299" s="18">
        <v>9</v>
      </c>
      <c r="J299" s="18">
        <v>10</v>
      </c>
      <c r="K299" s="18">
        <v>11</v>
      </c>
      <c r="L299" s="18">
        <v>12</v>
      </c>
      <c r="M299" s="18">
        <v>13</v>
      </c>
      <c r="N299" s="18">
        <v>14</v>
      </c>
      <c r="O299" s="18">
        <v>15</v>
      </c>
    </row>
    <row r="300" spans="1:15" ht="70.5" customHeight="1">
      <c r="A300" s="70" t="s">
        <v>7</v>
      </c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</row>
    <row r="301" spans="1:15" ht="141">
      <c r="A301" s="62">
        <v>81</v>
      </c>
      <c r="B301" s="67" t="s">
        <v>126</v>
      </c>
      <c r="C301" s="64" t="s">
        <v>127</v>
      </c>
      <c r="D301" s="65">
        <v>7.18</v>
      </c>
      <c r="E301" s="65">
        <v>5.62</v>
      </c>
      <c r="F301" s="65">
        <v>30.44</v>
      </c>
      <c r="G301" s="65">
        <v>201.37</v>
      </c>
      <c r="H301" s="65">
        <v>0.05</v>
      </c>
      <c r="I301" s="65">
        <v>0.02</v>
      </c>
      <c r="J301" s="65">
        <v>0.94</v>
      </c>
      <c r="K301" s="65">
        <v>0.03</v>
      </c>
      <c r="L301" s="65">
        <v>50.73</v>
      </c>
      <c r="M301" s="65">
        <v>67.13</v>
      </c>
      <c r="N301" s="65">
        <v>10.92</v>
      </c>
      <c r="O301" s="65">
        <v>0.82</v>
      </c>
    </row>
    <row r="302" spans="1:15" ht="141">
      <c r="A302" s="20">
        <v>2</v>
      </c>
      <c r="B302" s="21" t="s">
        <v>64</v>
      </c>
      <c r="C302" s="20">
        <v>200</v>
      </c>
      <c r="D302" s="23">
        <v>5.53</v>
      </c>
      <c r="E302" s="23">
        <v>6.06</v>
      </c>
      <c r="F302" s="23">
        <v>24.63</v>
      </c>
      <c r="G302" s="23">
        <v>174</v>
      </c>
      <c r="H302" s="23">
        <v>0.07</v>
      </c>
      <c r="I302" s="24">
        <v>2.34</v>
      </c>
      <c r="J302" s="24">
        <v>0.01</v>
      </c>
      <c r="K302" s="23">
        <v>0.05</v>
      </c>
      <c r="L302" s="23">
        <v>219.04</v>
      </c>
      <c r="M302" s="23">
        <v>175.1</v>
      </c>
      <c r="N302" s="23">
        <v>33.7</v>
      </c>
      <c r="O302" s="23">
        <v>0.6</v>
      </c>
    </row>
    <row r="303" spans="1:15" ht="70.5">
      <c r="A303" s="20" t="s">
        <v>38</v>
      </c>
      <c r="B303" s="21" t="s">
        <v>9</v>
      </c>
      <c r="C303" s="20">
        <v>20</v>
      </c>
      <c r="D303" s="23">
        <v>0.98</v>
      </c>
      <c r="E303" s="23">
        <v>0.2</v>
      </c>
      <c r="F303" s="23">
        <v>8.95</v>
      </c>
      <c r="G303" s="23">
        <v>40</v>
      </c>
      <c r="H303" s="23">
        <v>0.016</v>
      </c>
      <c r="I303" s="23">
        <v>0</v>
      </c>
      <c r="J303" s="23">
        <v>0</v>
      </c>
      <c r="K303" s="23">
        <v>0</v>
      </c>
      <c r="L303" s="23">
        <v>3.6</v>
      </c>
      <c r="M303" s="23">
        <v>18.4</v>
      </c>
      <c r="N303" s="23">
        <v>4</v>
      </c>
      <c r="O303" s="23">
        <v>0.58</v>
      </c>
    </row>
    <row r="304" spans="1:15" ht="70.5">
      <c r="A304" s="20" t="s">
        <v>38</v>
      </c>
      <c r="B304" s="21" t="s">
        <v>63</v>
      </c>
      <c r="C304" s="20">
        <v>25</v>
      </c>
      <c r="D304" s="23">
        <v>2</v>
      </c>
      <c r="E304" s="23">
        <v>0.38</v>
      </c>
      <c r="F304" s="23">
        <v>9.48</v>
      </c>
      <c r="G304" s="23">
        <v>52</v>
      </c>
      <c r="H304" s="23">
        <v>0.07</v>
      </c>
      <c r="I304" s="23">
        <v>0</v>
      </c>
      <c r="J304" s="23">
        <v>0.58</v>
      </c>
      <c r="K304" s="23">
        <v>0</v>
      </c>
      <c r="L304" s="23">
        <v>8.25</v>
      </c>
      <c r="M304" s="23">
        <v>58.5</v>
      </c>
      <c r="N304" s="23">
        <v>16.5</v>
      </c>
      <c r="O304" s="23">
        <v>1.1</v>
      </c>
    </row>
    <row r="305" spans="1:15" ht="70.5">
      <c r="A305" s="20">
        <v>3</v>
      </c>
      <c r="B305" s="21" t="s">
        <v>59</v>
      </c>
      <c r="C305" s="20">
        <v>6</v>
      </c>
      <c r="D305" s="23">
        <v>0.05</v>
      </c>
      <c r="E305" s="23">
        <v>4.29</v>
      </c>
      <c r="F305" s="23">
        <v>0.07</v>
      </c>
      <c r="G305" s="23">
        <v>38.82</v>
      </c>
      <c r="H305" s="23">
        <v>0</v>
      </c>
      <c r="I305" s="24">
        <v>0</v>
      </c>
      <c r="J305" s="24">
        <v>0.06</v>
      </c>
      <c r="K305" s="23">
        <v>0.02</v>
      </c>
      <c r="L305" s="23">
        <v>1.44</v>
      </c>
      <c r="M305" s="23">
        <v>1.8</v>
      </c>
      <c r="N305" s="23">
        <v>0</v>
      </c>
      <c r="O305" s="23">
        <v>0</v>
      </c>
    </row>
    <row r="306" spans="1:15" ht="282">
      <c r="A306" s="20" t="s">
        <v>38</v>
      </c>
      <c r="B306" s="21" t="s">
        <v>115</v>
      </c>
      <c r="C306" s="22" t="s">
        <v>107</v>
      </c>
      <c r="D306" s="23">
        <v>0.84</v>
      </c>
      <c r="E306" s="23">
        <v>0.99</v>
      </c>
      <c r="F306" s="23">
        <v>23.19</v>
      </c>
      <c r="G306" s="23">
        <v>106.2</v>
      </c>
      <c r="H306" s="23">
        <v>0.01</v>
      </c>
      <c r="I306" s="23">
        <v>0</v>
      </c>
      <c r="J306" s="23">
        <v>0.21</v>
      </c>
      <c r="K306" s="23">
        <v>0.01</v>
      </c>
      <c r="L306" s="23">
        <v>4.8</v>
      </c>
      <c r="M306" s="23">
        <v>10.8</v>
      </c>
      <c r="N306" s="23">
        <v>3</v>
      </c>
      <c r="O306" s="23">
        <v>0.45</v>
      </c>
    </row>
    <row r="307" spans="1:15" ht="70.5">
      <c r="A307" s="20"/>
      <c r="B307" s="21" t="s">
        <v>36</v>
      </c>
      <c r="C307" s="28"/>
      <c r="D307" s="23">
        <f aca="true" t="shared" si="50" ref="D307:O307">D301+D302+D303+D304+D305+D306</f>
        <v>16.580000000000002</v>
      </c>
      <c r="E307" s="23">
        <f t="shared" si="50"/>
        <v>17.54</v>
      </c>
      <c r="F307" s="23">
        <f t="shared" si="50"/>
        <v>96.75999999999999</v>
      </c>
      <c r="G307" s="23">
        <f t="shared" si="50"/>
        <v>612.39</v>
      </c>
      <c r="H307" s="23">
        <f t="shared" si="50"/>
        <v>0.21600000000000003</v>
      </c>
      <c r="I307" s="23">
        <f t="shared" si="50"/>
        <v>2.36</v>
      </c>
      <c r="J307" s="23">
        <f t="shared" si="50"/>
        <v>1.7999999999999998</v>
      </c>
      <c r="K307" s="23">
        <f t="shared" si="50"/>
        <v>0.11</v>
      </c>
      <c r="L307" s="23">
        <f t="shared" si="50"/>
        <v>287.86</v>
      </c>
      <c r="M307" s="23">
        <f t="shared" si="50"/>
        <v>331.73</v>
      </c>
      <c r="N307" s="23">
        <f t="shared" si="50"/>
        <v>68.12</v>
      </c>
      <c r="O307" s="23">
        <f t="shared" si="50"/>
        <v>3.5500000000000003</v>
      </c>
    </row>
    <row r="308" spans="1:15" ht="70.5">
      <c r="A308" s="71" t="s">
        <v>10</v>
      </c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</row>
    <row r="309" spans="1:15" ht="141">
      <c r="A309" s="20">
        <v>1</v>
      </c>
      <c r="B309" s="21" t="s">
        <v>61</v>
      </c>
      <c r="C309" s="22" t="s">
        <v>42</v>
      </c>
      <c r="D309" s="23">
        <v>1.77</v>
      </c>
      <c r="E309" s="23">
        <v>0.12</v>
      </c>
      <c r="F309" s="23">
        <v>3.28</v>
      </c>
      <c r="G309" s="23">
        <v>22</v>
      </c>
      <c r="H309" s="23">
        <v>0.04</v>
      </c>
      <c r="I309" s="23">
        <v>6</v>
      </c>
      <c r="J309" s="23">
        <v>0.09</v>
      </c>
      <c r="K309" s="23">
        <v>0</v>
      </c>
      <c r="L309" s="23">
        <v>12</v>
      </c>
      <c r="M309" s="23">
        <v>36.83</v>
      </c>
      <c r="N309" s="23">
        <v>12.35</v>
      </c>
      <c r="O309" s="23">
        <v>0.41</v>
      </c>
    </row>
    <row r="310" spans="1:15" ht="70.5">
      <c r="A310" s="20">
        <v>60</v>
      </c>
      <c r="B310" s="21" t="s">
        <v>81</v>
      </c>
      <c r="C310" s="22" t="s">
        <v>50</v>
      </c>
      <c r="D310" s="23">
        <v>8.85</v>
      </c>
      <c r="E310" s="23">
        <v>3.86</v>
      </c>
      <c r="F310" s="23">
        <v>13.58</v>
      </c>
      <c r="G310" s="23">
        <v>139</v>
      </c>
      <c r="H310" s="23">
        <v>0.08</v>
      </c>
      <c r="I310" s="23">
        <v>6.45</v>
      </c>
      <c r="J310" s="23">
        <v>0.17</v>
      </c>
      <c r="K310" s="23">
        <v>0.02</v>
      </c>
      <c r="L310" s="23">
        <v>19.55</v>
      </c>
      <c r="M310" s="23">
        <v>152.16</v>
      </c>
      <c r="N310" s="23">
        <v>30.91</v>
      </c>
      <c r="O310" s="23">
        <v>1.01</v>
      </c>
    </row>
    <row r="311" spans="1:15" ht="70.5">
      <c r="A311" s="20">
        <v>34</v>
      </c>
      <c r="B311" s="21" t="s">
        <v>55</v>
      </c>
      <c r="C311" s="22" t="s">
        <v>53</v>
      </c>
      <c r="D311" s="23">
        <v>8.77</v>
      </c>
      <c r="E311" s="23">
        <v>7.61</v>
      </c>
      <c r="F311" s="23">
        <v>30.15</v>
      </c>
      <c r="G311" s="23">
        <v>226</v>
      </c>
      <c r="H311" s="23">
        <v>0.03</v>
      </c>
      <c r="I311" s="23">
        <v>3.65</v>
      </c>
      <c r="J311" s="23">
        <v>1.12</v>
      </c>
      <c r="K311" s="23">
        <v>0</v>
      </c>
      <c r="L311" s="23">
        <v>4.26</v>
      </c>
      <c r="M311" s="23">
        <v>87.35</v>
      </c>
      <c r="N311" s="23">
        <v>24.19</v>
      </c>
      <c r="O311" s="23">
        <v>1.01</v>
      </c>
    </row>
    <row r="312" spans="1:15" ht="70.5">
      <c r="A312" s="20">
        <v>25</v>
      </c>
      <c r="B312" s="21" t="s">
        <v>44</v>
      </c>
      <c r="C312" s="28">
        <v>200</v>
      </c>
      <c r="D312" s="23">
        <v>1</v>
      </c>
      <c r="E312" s="23">
        <v>0.2</v>
      </c>
      <c r="F312" s="23">
        <v>20</v>
      </c>
      <c r="G312" s="23">
        <v>65.8</v>
      </c>
      <c r="H312" s="23">
        <v>0.02</v>
      </c>
      <c r="I312" s="23">
        <v>4</v>
      </c>
      <c r="J312" s="23">
        <v>0.2</v>
      </c>
      <c r="K312" s="23">
        <v>0</v>
      </c>
      <c r="L312" s="23">
        <v>14</v>
      </c>
      <c r="M312" s="23">
        <v>14</v>
      </c>
      <c r="N312" s="23">
        <v>8</v>
      </c>
      <c r="O312" s="23">
        <v>2.8</v>
      </c>
    </row>
    <row r="313" spans="1:15" ht="70.5">
      <c r="A313" s="20" t="s">
        <v>38</v>
      </c>
      <c r="B313" s="21" t="s">
        <v>35</v>
      </c>
      <c r="C313" s="20">
        <v>55</v>
      </c>
      <c r="D313" s="23">
        <v>4.4</v>
      </c>
      <c r="E313" s="23">
        <v>0.83</v>
      </c>
      <c r="F313" s="23">
        <v>20.85</v>
      </c>
      <c r="G313" s="23">
        <v>114.4</v>
      </c>
      <c r="H313" s="23">
        <v>0.132</v>
      </c>
      <c r="I313" s="23">
        <v>0</v>
      </c>
      <c r="J313" s="23">
        <v>1.23</v>
      </c>
      <c r="K313" s="23">
        <v>0</v>
      </c>
      <c r="L313" s="23">
        <v>18.15</v>
      </c>
      <c r="M313" s="23">
        <v>128.04</v>
      </c>
      <c r="N313" s="23">
        <v>36.3</v>
      </c>
      <c r="O313" s="23">
        <v>2.42</v>
      </c>
    </row>
    <row r="314" spans="1:15" ht="70.5">
      <c r="A314" s="20" t="s">
        <v>38</v>
      </c>
      <c r="B314" s="21" t="s">
        <v>9</v>
      </c>
      <c r="C314" s="20">
        <v>30</v>
      </c>
      <c r="D314" s="23">
        <v>1.47</v>
      </c>
      <c r="E314" s="23">
        <v>0.3</v>
      </c>
      <c r="F314" s="23">
        <v>13.44</v>
      </c>
      <c r="G314" s="23">
        <v>60</v>
      </c>
      <c r="H314" s="23">
        <v>0.027</v>
      </c>
      <c r="I314" s="23">
        <v>0</v>
      </c>
      <c r="J314" s="23">
        <v>0</v>
      </c>
      <c r="K314" s="23">
        <v>0</v>
      </c>
      <c r="L314" s="23">
        <v>5.4</v>
      </c>
      <c r="M314" s="23">
        <v>27.6</v>
      </c>
      <c r="N314" s="23">
        <v>6</v>
      </c>
      <c r="O314" s="23">
        <v>0.87</v>
      </c>
    </row>
    <row r="315" spans="1:15" ht="70.5">
      <c r="A315" s="20"/>
      <c r="B315" s="21" t="s">
        <v>36</v>
      </c>
      <c r="C315" s="22"/>
      <c r="D315" s="23">
        <f aca="true" t="shared" si="51" ref="D315:O315">SUM(D309:D314)</f>
        <v>26.259999999999998</v>
      </c>
      <c r="E315" s="23">
        <f t="shared" si="51"/>
        <v>12.92</v>
      </c>
      <c r="F315" s="23">
        <f t="shared" si="51"/>
        <v>101.29999999999998</v>
      </c>
      <c r="G315" s="23">
        <f t="shared" si="51"/>
        <v>627.2</v>
      </c>
      <c r="H315" s="23">
        <f t="shared" si="51"/>
        <v>0.329</v>
      </c>
      <c r="I315" s="23">
        <f t="shared" si="51"/>
        <v>20.099999999999998</v>
      </c>
      <c r="J315" s="23">
        <f t="shared" si="51"/>
        <v>2.81</v>
      </c>
      <c r="K315" s="23">
        <f t="shared" si="51"/>
        <v>0.02</v>
      </c>
      <c r="L315" s="23">
        <f t="shared" si="51"/>
        <v>73.36000000000001</v>
      </c>
      <c r="M315" s="23">
        <f t="shared" si="51"/>
        <v>445.98</v>
      </c>
      <c r="N315" s="23">
        <f t="shared" si="51"/>
        <v>117.75</v>
      </c>
      <c r="O315" s="23">
        <f t="shared" si="51"/>
        <v>8.52</v>
      </c>
    </row>
    <row r="316" spans="1:15" ht="70.5" customHeight="1">
      <c r="A316" s="70" t="s">
        <v>103</v>
      </c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</row>
    <row r="317" spans="1:15" ht="70.5">
      <c r="A317" s="20">
        <v>57</v>
      </c>
      <c r="B317" s="21" t="s">
        <v>8</v>
      </c>
      <c r="C317" s="20">
        <v>200</v>
      </c>
      <c r="D317" s="23">
        <v>0.1</v>
      </c>
      <c r="E317" s="23">
        <v>0.03</v>
      </c>
      <c r="F317" s="23">
        <v>16</v>
      </c>
      <c r="G317" s="23">
        <v>65</v>
      </c>
      <c r="H317" s="23">
        <v>0</v>
      </c>
      <c r="I317" s="24">
        <v>0</v>
      </c>
      <c r="J317" s="24">
        <v>0</v>
      </c>
      <c r="K317" s="23">
        <v>0</v>
      </c>
      <c r="L317" s="23">
        <v>2.95</v>
      </c>
      <c r="M317" s="23">
        <v>4.12</v>
      </c>
      <c r="N317" s="23">
        <v>2.2</v>
      </c>
      <c r="O317" s="23">
        <v>0.46</v>
      </c>
    </row>
    <row r="318" spans="1:15" ht="282">
      <c r="A318" s="20" t="s">
        <v>38</v>
      </c>
      <c r="B318" s="21" t="s">
        <v>116</v>
      </c>
      <c r="C318" s="22" t="s">
        <v>107</v>
      </c>
      <c r="D318" s="23">
        <v>1.5</v>
      </c>
      <c r="E318" s="23">
        <v>1.41</v>
      </c>
      <c r="F318" s="23">
        <v>22.5</v>
      </c>
      <c r="G318" s="23">
        <v>109.8</v>
      </c>
      <c r="H318" s="23">
        <v>0.03</v>
      </c>
      <c r="I318" s="23">
        <v>0</v>
      </c>
      <c r="J318" s="23">
        <v>0.72</v>
      </c>
      <c r="K318" s="23">
        <v>0</v>
      </c>
      <c r="L318" s="23">
        <v>3.3</v>
      </c>
      <c r="M318" s="23">
        <v>15</v>
      </c>
      <c r="N318" s="23">
        <v>2.7</v>
      </c>
      <c r="O318" s="23">
        <v>0.24</v>
      </c>
    </row>
    <row r="319" spans="1:15" ht="70.5">
      <c r="A319" s="20"/>
      <c r="B319" s="21" t="s">
        <v>36</v>
      </c>
      <c r="C319" s="20"/>
      <c r="D319" s="23">
        <f aca="true" t="shared" si="52" ref="D319:O319">D317+D318</f>
        <v>1.6</v>
      </c>
      <c r="E319" s="23">
        <f t="shared" si="52"/>
        <v>1.44</v>
      </c>
      <c r="F319" s="23">
        <f t="shared" si="52"/>
        <v>38.5</v>
      </c>
      <c r="G319" s="23">
        <f t="shared" si="52"/>
        <v>174.8</v>
      </c>
      <c r="H319" s="23">
        <f t="shared" si="52"/>
        <v>0.03</v>
      </c>
      <c r="I319" s="23">
        <f t="shared" si="52"/>
        <v>0</v>
      </c>
      <c r="J319" s="23">
        <f t="shared" si="52"/>
        <v>0.72</v>
      </c>
      <c r="K319" s="23">
        <f t="shared" si="52"/>
        <v>0</v>
      </c>
      <c r="L319" s="23">
        <f t="shared" si="52"/>
        <v>6.25</v>
      </c>
      <c r="M319" s="23">
        <f t="shared" si="52"/>
        <v>19.12</v>
      </c>
      <c r="N319" s="23">
        <f t="shared" si="52"/>
        <v>4.9</v>
      </c>
      <c r="O319" s="23">
        <f t="shared" si="52"/>
        <v>0.7</v>
      </c>
    </row>
    <row r="320" spans="1:15" ht="70.5">
      <c r="A320" s="20"/>
      <c r="B320" s="21"/>
      <c r="C320" s="22"/>
      <c r="D320" s="14" t="s">
        <v>1</v>
      </c>
      <c r="E320" s="14" t="s">
        <v>2</v>
      </c>
      <c r="F320" s="14" t="s">
        <v>3</v>
      </c>
      <c r="G320" s="14" t="s">
        <v>4</v>
      </c>
      <c r="H320" s="14" t="s">
        <v>34</v>
      </c>
      <c r="I320" s="14" t="s">
        <v>6</v>
      </c>
      <c r="J320" s="14" t="s">
        <v>48</v>
      </c>
      <c r="K320" s="14" t="s">
        <v>28</v>
      </c>
      <c r="L320" s="14" t="s">
        <v>29</v>
      </c>
      <c r="M320" s="14" t="s">
        <v>30</v>
      </c>
      <c r="N320" s="14" t="s">
        <v>31</v>
      </c>
      <c r="O320" s="14" t="s">
        <v>5</v>
      </c>
    </row>
    <row r="321" spans="1:15" ht="70.5">
      <c r="A321" s="20"/>
      <c r="B321" s="29" t="s">
        <v>11</v>
      </c>
      <c r="C321" s="22"/>
      <c r="D321" s="23">
        <f aca="true" t="shared" si="53" ref="D321:O321">SUM(D307+D315+D319)</f>
        <v>44.440000000000005</v>
      </c>
      <c r="E321" s="23">
        <f t="shared" si="53"/>
        <v>31.900000000000002</v>
      </c>
      <c r="F321" s="23">
        <f t="shared" si="53"/>
        <v>236.55999999999997</v>
      </c>
      <c r="G321" s="23">
        <f t="shared" si="53"/>
        <v>1414.39</v>
      </c>
      <c r="H321" s="23">
        <f t="shared" si="53"/>
        <v>0.5750000000000001</v>
      </c>
      <c r="I321" s="23">
        <f t="shared" si="53"/>
        <v>22.459999999999997</v>
      </c>
      <c r="J321" s="23">
        <f t="shared" si="53"/>
        <v>5.329999999999999</v>
      </c>
      <c r="K321" s="23">
        <f t="shared" si="53"/>
        <v>0.13</v>
      </c>
      <c r="L321" s="23">
        <f t="shared" si="53"/>
        <v>367.47</v>
      </c>
      <c r="M321" s="23">
        <f t="shared" si="53"/>
        <v>796.83</v>
      </c>
      <c r="N321" s="23">
        <f t="shared" si="53"/>
        <v>190.77</v>
      </c>
      <c r="O321" s="23">
        <f t="shared" si="53"/>
        <v>12.77</v>
      </c>
    </row>
    <row r="322" spans="1:15" ht="139.5">
      <c r="A322" s="62"/>
      <c r="B322" s="63" t="s">
        <v>117</v>
      </c>
      <c r="C322" s="64"/>
      <c r="D322" s="65">
        <v>46</v>
      </c>
      <c r="E322" s="65">
        <v>47</v>
      </c>
      <c r="F322" s="65">
        <v>185</v>
      </c>
      <c r="G322" s="65">
        <v>1410</v>
      </c>
      <c r="H322" s="65">
        <v>0.72</v>
      </c>
      <c r="I322" s="65">
        <v>36</v>
      </c>
      <c r="J322" s="65">
        <v>6</v>
      </c>
      <c r="K322" s="65">
        <v>0.42</v>
      </c>
      <c r="L322" s="65">
        <v>660</v>
      </c>
      <c r="M322" s="65">
        <v>990</v>
      </c>
      <c r="N322" s="65">
        <v>150</v>
      </c>
      <c r="O322" s="65">
        <v>7.2</v>
      </c>
    </row>
    <row r="323" spans="1:15" ht="139.5">
      <c r="A323" s="16"/>
      <c r="B323" s="30" t="s">
        <v>12</v>
      </c>
      <c r="C323" s="14"/>
      <c r="D323" s="23">
        <f aca="true" t="shared" si="54" ref="D323:O323">D321*100/D322</f>
        <v>96.60869565217394</v>
      </c>
      <c r="E323" s="23">
        <f t="shared" si="54"/>
        <v>67.87234042553192</v>
      </c>
      <c r="F323" s="23">
        <f t="shared" si="54"/>
        <v>127.87027027027025</v>
      </c>
      <c r="G323" s="23">
        <f t="shared" si="54"/>
        <v>100.3113475177305</v>
      </c>
      <c r="H323" s="23">
        <f t="shared" si="54"/>
        <v>79.86111111111113</v>
      </c>
      <c r="I323" s="23">
        <f t="shared" si="54"/>
        <v>62.38888888888888</v>
      </c>
      <c r="J323" s="23">
        <f t="shared" si="54"/>
        <v>88.83333333333331</v>
      </c>
      <c r="K323" s="23">
        <f t="shared" si="54"/>
        <v>30.952380952380953</v>
      </c>
      <c r="L323" s="23">
        <f t="shared" si="54"/>
        <v>55.67727272727273</v>
      </c>
      <c r="M323" s="23">
        <f t="shared" si="54"/>
        <v>80.48787878787878</v>
      </c>
      <c r="N323" s="23">
        <f t="shared" si="54"/>
        <v>127.18</v>
      </c>
      <c r="O323" s="23">
        <f t="shared" si="54"/>
        <v>177.36111111111111</v>
      </c>
    </row>
    <row r="324" spans="1:15" ht="70.5">
      <c r="A324" s="70" t="s">
        <v>119</v>
      </c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</row>
    <row r="325" spans="1:15" ht="70.5">
      <c r="A325" s="70" t="s">
        <v>124</v>
      </c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</row>
    <row r="326" spans="1:15" ht="70.5">
      <c r="A326" s="71" t="s">
        <v>37</v>
      </c>
      <c r="B326" s="70" t="s">
        <v>22</v>
      </c>
      <c r="C326" s="72" t="s">
        <v>23</v>
      </c>
      <c r="D326" s="70" t="s">
        <v>24</v>
      </c>
      <c r="E326" s="70"/>
      <c r="F326" s="70"/>
      <c r="G326" s="70" t="s">
        <v>25</v>
      </c>
      <c r="H326" s="70" t="s">
        <v>26</v>
      </c>
      <c r="I326" s="70"/>
      <c r="J326" s="70"/>
      <c r="K326" s="70"/>
      <c r="L326" s="70" t="s">
        <v>27</v>
      </c>
      <c r="M326" s="70"/>
      <c r="N326" s="70"/>
      <c r="O326" s="70"/>
    </row>
    <row r="327" spans="1:15" ht="70.5">
      <c r="A327" s="71"/>
      <c r="B327" s="70"/>
      <c r="C327" s="72"/>
      <c r="D327" s="14" t="s">
        <v>1</v>
      </c>
      <c r="E327" s="14" t="s">
        <v>2</v>
      </c>
      <c r="F327" s="14" t="s">
        <v>3</v>
      </c>
      <c r="G327" s="70"/>
      <c r="H327" s="14" t="s">
        <v>34</v>
      </c>
      <c r="I327" s="14" t="s">
        <v>6</v>
      </c>
      <c r="J327" s="14" t="s">
        <v>48</v>
      </c>
      <c r="K327" s="14" t="s">
        <v>28</v>
      </c>
      <c r="L327" s="14" t="s">
        <v>29</v>
      </c>
      <c r="M327" s="14" t="s">
        <v>30</v>
      </c>
      <c r="N327" s="14" t="s">
        <v>31</v>
      </c>
      <c r="O327" s="14" t="s">
        <v>5</v>
      </c>
    </row>
    <row r="328" spans="1:15" ht="70.5">
      <c r="A328" s="16">
        <v>1</v>
      </c>
      <c r="B328" s="18">
        <v>2</v>
      </c>
      <c r="C328" s="17">
        <v>3</v>
      </c>
      <c r="D328" s="18">
        <v>4</v>
      </c>
      <c r="E328" s="18">
        <v>5</v>
      </c>
      <c r="F328" s="18">
        <v>6</v>
      </c>
      <c r="G328" s="18">
        <v>7</v>
      </c>
      <c r="H328" s="18">
        <v>8</v>
      </c>
      <c r="I328" s="18">
        <v>9</v>
      </c>
      <c r="J328" s="18">
        <v>10</v>
      </c>
      <c r="K328" s="18">
        <v>11</v>
      </c>
      <c r="L328" s="18">
        <v>12</v>
      </c>
      <c r="M328" s="18">
        <v>13</v>
      </c>
      <c r="N328" s="18">
        <v>14</v>
      </c>
      <c r="O328" s="18">
        <v>15</v>
      </c>
    </row>
    <row r="329" spans="1:15" ht="70.5">
      <c r="A329" s="70" t="s">
        <v>7</v>
      </c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</row>
    <row r="330" spans="1:15" ht="141">
      <c r="A330" s="20">
        <v>26.43</v>
      </c>
      <c r="B330" s="21" t="s">
        <v>91</v>
      </c>
      <c r="C330" s="22" t="s">
        <v>32</v>
      </c>
      <c r="D330" s="23">
        <v>6.25</v>
      </c>
      <c r="E330" s="23">
        <v>8.28</v>
      </c>
      <c r="F330" s="23">
        <v>34.83</v>
      </c>
      <c r="G330" s="23">
        <v>245.33</v>
      </c>
      <c r="H330" s="23">
        <v>0.07</v>
      </c>
      <c r="I330" s="23">
        <v>1.91</v>
      </c>
      <c r="J330" s="23">
        <v>0.16</v>
      </c>
      <c r="K330" s="23">
        <v>0.07</v>
      </c>
      <c r="L330" s="23">
        <v>178.4</v>
      </c>
      <c r="M330" s="23">
        <v>178</v>
      </c>
      <c r="N330" s="23">
        <v>35.56</v>
      </c>
      <c r="O330" s="23">
        <v>0.43</v>
      </c>
    </row>
    <row r="331" spans="1:15" ht="70.5">
      <c r="A331" s="20">
        <v>20</v>
      </c>
      <c r="B331" s="21" t="s">
        <v>43</v>
      </c>
      <c r="C331" s="20">
        <v>200</v>
      </c>
      <c r="D331" s="23">
        <v>3.74</v>
      </c>
      <c r="E331" s="23">
        <v>4.19</v>
      </c>
      <c r="F331" s="23">
        <v>22.11</v>
      </c>
      <c r="G331" s="23">
        <v>140</v>
      </c>
      <c r="H331" s="23">
        <v>0.05</v>
      </c>
      <c r="I331" s="24">
        <v>1.74</v>
      </c>
      <c r="J331" s="24">
        <v>0</v>
      </c>
      <c r="K331" s="23">
        <v>0.04</v>
      </c>
      <c r="L331" s="23">
        <v>158.95</v>
      </c>
      <c r="M331" s="23">
        <v>121.12</v>
      </c>
      <c r="N331" s="23">
        <v>20.4</v>
      </c>
      <c r="O331" s="23">
        <v>0.54</v>
      </c>
    </row>
    <row r="332" spans="1:15" ht="70.5">
      <c r="A332" s="20" t="s">
        <v>38</v>
      </c>
      <c r="B332" s="21" t="s">
        <v>9</v>
      </c>
      <c r="C332" s="20">
        <v>20</v>
      </c>
      <c r="D332" s="23">
        <v>0.98</v>
      </c>
      <c r="E332" s="23">
        <v>0.2</v>
      </c>
      <c r="F332" s="23">
        <v>8.95</v>
      </c>
      <c r="G332" s="23">
        <v>40</v>
      </c>
      <c r="H332" s="23">
        <v>0.016</v>
      </c>
      <c r="I332" s="23">
        <v>0</v>
      </c>
      <c r="J332" s="23">
        <v>0</v>
      </c>
      <c r="K332" s="23">
        <v>0</v>
      </c>
      <c r="L332" s="23">
        <v>3.6</v>
      </c>
      <c r="M332" s="23">
        <v>18.4</v>
      </c>
      <c r="N332" s="23">
        <v>4</v>
      </c>
      <c r="O332" s="23">
        <v>0.58</v>
      </c>
    </row>
    <row r="333" spans="1:15" ht="70.5">
      <c r="A333" s="20" t="s">
        <v>38</v>
      </c>
      <c r="B333" s="21" t="s">
        <v>63</v>
      </c>
      <c r="C333" s="20">
        <v>25</v>
      </c>
      <c r="D333" s="23">
        <v>2</v>
      </c>
      <c r="E333" s="23">
        <v>0.38</v>
      </c>
      <c r="F333" s="23">
        <v>9.48</v>
      </c>
      <c r="G333" s="23">
        <v>52</v>
      </c>
      <c r="H333" s="23">
        <v>0.07</v>
      </c>
      <c r="I333" s="23">
        <v>0</v>
      </c>
      <c r="J333" s="23">
        <v>0.58</v>
      </c>
      <c r="K333" s="23">
        <v>0</v>
      </c>
      <c r="L333" s="23">
        <v>8.25</v>
      </c>
      <c r="M333" s="23">
        <v>58.5</v>
      </c>
      <c r="N333" s="23">
        <v>16.5</v>
      </c>
      <c r="O333" s="23">
        <v>1.1</v>
      </c>
    </row>
    <row r="334" spans="1:15" ht="70.5">
      <c r="A334" s="20">
        <v>3</v>
      </c>
      <c r="B334" s="21" t="s">
        <v>59</v>
      </c>
      <c r="C334" s="20">
        <v>6</v>
      </c>
      <c r="D334" s="23">
        <v>0.05</v>
      </c>
      <c r="E334" s="23">
        <v>4.29</v>
      </c>
      <c r="F334" s="23">
        <v>0.07</v>
      </c>
      <c r="G334" s="23">
        <v>38.82</v>
      </c>
      <c r="H334" s="23">
        <v>0</v>
      </c>
      <c r="I334" s="24">
        <v>0</v>
      </c>
      <c r="J334" s="24">
        <v>0.06</v>
      </c>
      <c r="K334" s="23">
        <v>0.02</v>
      </c>
      <c r="L334" s="23">
        <v>1.44</v>
      </c>
      <c r="M334" s="23">
        <v>1.8</v>
      </c>
      <c r="N334" s="23">
        <v>0</v>
      </c>
      <c r="O334" s="23">
        <v>0</v>
      </c>
    </row>
    <row r="335" spans="1:15" ht="70.5">
      <c r="A335" s="20">
        <v>70</v>
      </c>
      <c r="B335" s="21" t="s">
        <v>60</v>
      </c>
      <c r="C335" s="20">
        <v>15</v>
      </c>
      <c r="D335" s="23">
        <v>1.7</v>
      </c>
      <c r="E335" s="23">
        <v>3.45</v>
      </c>
      <c r="F335" s="23">
        <v>0.39</v>
      </c>
      <c r="G335" s="23">
        <v>45</v>
      </c>
      <c r="H335" s="23">
        <v>0.003</v>
      </c>
      <c r="I335" s="24">
        <v>0.1</v>
      </c>
      <c r="J335" s="24">
        <v>0</v>
      </c>
      <c r="K335" s="23">
        <v>0.025</v>
      </c>
      <c r="L335" s="23">
        <v>105</v>
      </c>
      <c r="M335" s="23">
        <v>105</v>
      </c>
      <c r="N335" s="23">
        <v>4.95</v>
      </c>
      <c r="O335" s="23">
        <v>0.12</v>
      </c>
    </row>
    <row r="336" spans="1:15" ht="70.5">
      <c r="A336" s="20"/>
      <c r="B336" s="21" t="s">
        <v>36</v>
      </c>
      <c r="C336" s="28"/>
      <c r="D336" s="23">
        <f>D330+D331+D332+D333+D334+D335</f>
        <v>14.72</v>
      </c>
      <c r="E336" s="23">
        <f aca="true" t="shared" si="55" ref="E336:O336">E330+E331+E332+E333+E334+E335</f>
        <v>20.79</v>
      </c>
      <c r="F336" s="23">
        <f t="shared" si="55"/>
        <v>75.83</v>
      </c>
      <c r="G336" s="23">
        <f t="shared" si="55"/>
        <v>561.1500000000001</v>
      </c>
      <c r="H336" s="23">
        <f t="shared" si="55"/>
        <v>0.20900000000000002</v>
      </c>
      <c r="I336" s="23">
        <f t="shared" si="55"/>
        <v>3.75</v>
      </c>
      <c r="J336" s="23">
        <f t="shared" si="55"/>
        <v>0.8</v>
      </c>
      <c r="K336" s="23">
        <f t="shared" si="55"/>
        <v>0.155</v>
      </c>
      <c r="L336" s="23">
        <f t="shared" si="55"/>
        <v>455.64000000000004</v>
      </c>
      <c r="M336" s="23">
        <f t="shared" si="55"/>
        <v>482.82</v>
      </c>
      <c r="N336" s="23">
        <f t="shared" si="55"/>
        <v>81.41000000000001</v>
      </c>
      <c r="O336" s="23">
        <f t="shared" si="55"/>
        <v>2.77</v>
      </c>
    </row>
    <row r="337" spans="1:15" ht="70.5">
      <c r="A337" s="71" t="s">
        <v>10</v>
      </c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</row>
    <row r="338" spans="1:15" ht="141">
      <c r="A338" s="20">
        <v>79</v>
      </c>
      <c r="B338" s="21" t="s">
        <v>128</v>
      </c>
      <c r="C338" s="22" t="s">
        <v>33</v>
      </c>
      <c r="D338" s="23">
        <v>2.65</v>
      </c>
      <c r="E338" s="23">
        <v>8.69</v>
      </c>
      <c r="F338" s="23">
        <v>8.73</v>
      </c>
      <c r="G338" s="23">
        <v>124.55</v>
      </c>
      <c r="H338" s="23">
        <v>0.02</v>
      </c>
      <c r="I338" s="23">
        <v>7.95</v>
      </c>
      <c r="J338" s="23">
        <v>3.31</v>
      </c>
      <c r="K338" s="23">
        <v>0</v>
      </c>
      <c r="L338" s="23">
        <v>80.09</v>
      </c>
      <c r="M338" s="23">
        <v>68.16</v>
      </c>
      <c r="N338" s="23">
        <v>24.75</v>
      </c>
      <c r="O338" s="23">
        <v>1.56</v>
      </c>
    </row>
    <row r="339" spans="1:15" ht="96" customHeight="1">
      <c r="A339" s="20">
        <v>5</v>
      </c>
      <c r="B339" s="21" t="s">
        <v>66</v>
      </c>
      <c r="C339" s="20">
        <v>250</v>
      </c>
      <c r="D339" s="23">
        <v>5.32</v>
      </c>
      <c r="E339" s="23">
        <v>2.84</v>
      </c>
      <c r="F339" s="23">
        <v>22.2</v>
      </c>
      <c r="G339" s="23">
        <v>131</v>
      </c>
      <c r="H339" s="23">
        <v>0.2</v>
      </c>
      <c r="I339" s="23">
        <v>5.87</v>
      </c>
      <c r="J339" s="23">
        <v>0.22</v>
      </c>
      <c r="K339" s="23">
        <v>0</v>
      </c>
      <c r="L339" s="23">
        <v>31.11</v>
      </c>
      <c r="M339" s="23">
        <v>89.65</v>
      </c>
      <c r="N339" s="23">
        <v>36.24</v>
      </c>
      <c r="O339" s="23">
        <v>2.04</v>
      </c>
    </row>
    <row r="340" spans="1:15" ht="70.5">
      <c r="A340" s="20">
        <v>19</v>
      </c>
      <c r="B340" s="21" t="s">
        <v>122</v>
      </c>
      <c r="C340" s="20">
        <v>200</v>
      </c>
      <c r="D340" s="23">
        <v>14.68</v>
      </c>
      <c r="E340" s="23">
        <v>16.85</v>
      </c>
      <c r="F340" s="23">
        <v>19.93</v>
      </c>
      <c r="G340" s="23">
        <v>278.7</v>
      </c>
      <c r="H340" s="23">
        <v>0.08</v>
      </c>
      <c r="I340" s="23">
        <v>38.09</v>
      </c>
      <c r="J340" s="23">
        <v>4.92</v>
      </c>
      <c r="K340" s="23">
        <v>0.06</v>
      </c>
      <c r="L340" s="23">
        <v>136.34</v>
      </c>
      <c r="M340" s="23">
        <v>165.51</v>
      </c>
      <c r="N340" s="23">
        <v>61.7</v>
      </c>
      <c r="O340" s="23">
        <v>2.51</v>
      </c>
    </row>
    <row r="341" spans="1:15" ht="70.5">
      <c r="A341" s="20">
        <v>25</v>
      </c>
      <c r="B341" s="21" t="s">
        <v>44</v>
      </c>
      <c r="C341" s="28">
        <v>200</v>
      </c>
      <c r="D341" s="23">
        <v>1</v>
      </c>
      <c r="E341" s="23">
        <v>0.2</v>
      </c>
      <c r="F341" s="23">
        <v>20</v>
      </c>
      <c r="G341" s="23">
        <v>65.8</v>
      </c>
      <c r="H341" s="23">
        <v>0.02</v>
      </c>
      <c r="I341" s="23">
        <v>4</v>
      </c>
      <c r="J341" s="23">
        <v>0.2</v>
      </c>
      <c r="K341" s="23">
        <v>0</v>
      </c>
      <c r="L341" s="23">
        <v>14</v>
      </c>
      <c r="M341" s="23">
        <v>14</v>
      </c>
      <c r="N341" s="23">
        <v>8</v>
      </c>
      <c r="O341" s="23">
        <v>2.8</v>
      </c>
    </row>
    <row r="342" spans="1:15" ht="70.5">
      <c r="A342" s="20" t="s">
        <v>38</v>
      </c>
      <c r="B342" s="21" t="s">
        <v>35</v>
      </c>
      <c r="C342" s="20">
        <v>55</v>
      </c>
      <c r="D342" s="23">
        <v>4.4</v>
      </c>
      <c r="E342" s="23">
        <v>0.83</v>
      </c>
      <c r="F342" s="23">
        <v>20.85</v>
      </c>
      <c r="G342" s="23">
        <v>114.4</v>
      </c>
      <c r="H342" s="23">
        <v>0.132</v>
      </c>
      <c r="I342" s="23">
        <v>0</v>
      </c>
      <c r="J342" s="23">
        <v>1.23</v>
      </c>
      <c r="K342" s="23">
        <v>0</v>
      </c>
      <c r="L342" s="23">
        <v>18.15</v>
      </c>
      <c r="M342" s="23">
        <v>128.04</v>
      </c>
      <c r="N342" s="23">
        <v>36.3</v>
      </c>
      <c r="O342" s="23">
        <v>2.42</v>
      </c>
    </row>
    <row r="343" spans="1:15" ht="70.5">
      <c r="A343" s="20" t="s">
        <v>38</v>
      </c>
      <c r="B343" s="21" t="s">
        <v>9</v>
      </c>
      <c r="C343" s="20">
        <v>30</v>
      </c>
      <c r="D343" s="23">
        <v>1.47</v>
      </c>
      <c r="E343" s="23">
        <v>0.3</v>
      </c>
      <c r="F343" s="23">
        <v>13.44</v>
      </c>
      <c r="G343" s="23">
        <v>60</v>
      </c>
      <c r="H343" s="23">
        <v>0.027</v>
      </c>
      <c r="I343" s="23">
        <v>0</v>
      </c>
      <c r="J343" s="23">
        <v>0</v>
      </c>
      <c r="K343" s="23">
        <v>0</v>
      </c>
      <c r="L343" s="23">
        <v>5.4</v>
      </c>
      <c r="M343" s="23">
        <v>27.6</v>
      </c>
      <c r="N343" s="23">
        <v>6</v>
      </c>
      <c r="O343" s="23">
        <v>0.87</v>
      </c>
    </row>
    <row r="344" spans="1:15" ht="70.5">
      <c r="A344" s="20"/>
      <c r="B344" s="21" t="s">
        <v>36</v>
      </c>
      <c r="C344" s="22"/>
      <c r="D344" s="23">
        <f aca="true" t="shared" si="56" ref="D344:O344">SUM(D338:D343)</f>
        <v>29.519999999999996</v>
      </c>
      <c r="E344" s="23">
        <f t="shared" si="56"/>
        <v>29.71</v>
      </c>
      <c r="F344" s="23">
        <f t="shared" si="56"/>
        <v>105.15</v>
      </c>
      <c r="G344" s="23">
        <f t="shared" si="56"/>
        <v>774.4499999999999</v>
      </c>
      <c r="H344" s="23">
        <f t="shared" si="56"/>
        <v>0.47900000000000004</v>
      </c>
      <c r="I344" s="23">
        <f t="shared" si="56"/>
        <v>55.910000000000004</v>
      </c>
      <c r="J344" s="23">
        <f t="shared" si="56"/>
        <v>9.879999999999999</v>
      </c>
      <c r="K344" s="23">
        <f t="shared" si="56"/>
        <v>0.06</v>
      </c>
      <c r="L344" s="23">
        <f t="shared" si="56"/>
        <v>285.09</v>
      </c>
      <c r="M344" s="23">
        <f t="shared" si="56"/>
        <v>492.96000000000004</v>
      </c>
      <c r="N344" s="23">
        <f t="shared" si="56"/>
        <v>172.99</v>
      </c>
      <c r="O344" s="23">
        <f t="shared" si="56"/>
        <v>12.2</v>
      </c>
    </row>
    <row r="345" spans="1:15" ht="70.5">
      <c r="A345" s="70" t="s">
        <v>103</v>
      </c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</row>
    <row r="346" spans="1:15" ht="70.5">
      <c r="A346" s="20">
        <v>57</v>
      </c>
      <c r="B346" s="21" t="s">
        <v>8</v>
      </c>
      <c r="C346" s="20">
        <v>200</v>
      </c>
      <c r="D346" s="23">
        <v>0.1</v>
      </c>
      <c r="E346" s="23">
        <v>0.03</v>
      </c>
      <c r="F346" s="23">
        <v>16</v>
      </c>
      <c r="G346" s="23">
        <v>65</v>
      </c>
      <c r="H346" s="23">
        <v>0</v>
      </c>
      <c r="I346" s="24">
        <v>0</v>
      </c>
      <c r="J346" s="24">
        <v>0</v>
      </c>
      <c r="K346" s="23">
        <v>0</v>
      </c>
      <c r="L346" s="23">
        <v>2.95</v>
      </c>
      <c r="M346" s="23">
        <v>4.12</v>
      </c>
      <c r="N346" s="23">
        <v>2.2</v>
      </c>
      <c r="O346" s="23">
        <v>0.46</v>
      </c>
    </row>
    <row r="347" spans="1:15" ht="277.5" customHeight="1">
      <c r="A347" s="20" t="s">
        <v>38</v>
      </c>
      <c r="B347" s="21" t="s">
        <v>116</v>
      </c>
      <c r="C347" s="22" t="s">
        <v>107</v>
      </c>
      <c r="D347" s="23">
        <v>1.5</v>
      </c>
      <c r="E347" s="23">
        <v>1.41</v>
      </c>
      <c r="F347" s="23">
        <v>22.5</v>
      </c>
      <c r="G347" s="23">
        <v>109.8</v>
      </c>
      <c r="H347" s="23">
        <v>0.03</v>
      </c>
      <c r="I347" s="23">
        <v>0</v>
      </c>
      <c r="J347" s="23">
        <v>0.72</v>
      </c>
      <c r="K347" s="23">
        <v>0</v>
      </c>
      <c r="L347" s="23">
        <v>3.3</v>
      </c>
      <c r="M347" s="23">
        <v>15</v>
      </c>
      <c r="N347" s="23">
        <v>2.7</v>
      </c>
      <c r="O347" s="23">
        <v>0.24</v>
      </c>
    </row>
    <row r="348" spans="1:15" ht="70.5">
      <c r="A348" s="20"/>
      <c r="B348" s="21" t="s">
        <v>36</v>
      </c>
      <c r="C348" s="20"/>
      <c r="D348" s="23">
        <f aca="true" t="shared" si="57" ref="D348:O348">D346+D347</f>
        <v>1.6</v>
      </c>
      <c r="E348" s="23">
        <f t="shared" si="57"/>
        <v>1.44</v>
      </c>
      <c r="F348" s="23">
        <f t="shared" si="57"/>
        <v>38.5</v>
      </c>
      <c r="G348" s="23">
        <f t="shared" si="57"/>
        <v>174.8</v>
      </c>
      <c r="H348" s="23">
        <f t="shared" si="57"/>
        <v>0.03</v>
      </c>
      <c r="I348" s="23">
        <f t="shared" si="57"/>
        <v>0</v>
      </c>
      <c r="J348" s="23">
        <f t="shared" si="57"/>
        <v>0.72</v>
      </c>
      <c r="K348" s="23">
        <f t="shared" si="57"/>
        <v>0</v>
      </c>
      <c r="L348" s="23">
        <f t="shared" si="57"/>
        <v>6.25</v>
      </c>
      <c r="M348" s="23">
        <f t="shared" si="57"/>
        <v>19.12</v>
      </c>
      <c r="N348" s="23">
        <f t="shared" si="57"/>
        <v>4.9</v>
      </c>
      <c r="O348" s="23">
        <f t="shared" si="57"/>
        <v>0.7</v>
      </c>
    </row>
    <row r="349" spans="1:15" ht="70.5">
      <c r="A349" s="20"/>
      <c r="B349" s="21"/>
      <c r="C349" s="22"/>
      <c r="D349" s="14" t="s">
        <v>1</v>
      </c>
      <c r="E349" s="14" t="s">
        <v>2</v>
      </c>
      <c r="F349" s="14" t="s">
        <v>3</v>
      </c>
      <c r="G349" s="14" t="s">
        <v>4</v>
      </c>
      <c r="H349" s="14" t="s">
        <v>34</v>
      </c>
      <c r="I349" s="14" t="s">
        <v>6</v>
      </c>
      <c r="J349" s="14" t="s">
        <v>48</v>
      </c>
      <c r="K349" s="14" t="s">
        <v>28</v>
      </c>
      <c r="L349" s="14" t="s">
        <v>29</v>
      </c>
      <c r="M349" s="14" t="s">
        <v>30</v>
      </c>
      <c r="N349" s="14" t="s">
        <v>31</v>
      </c>
      <c r="O349" s="14" t="s">
        <v>5</v>
      </c>
    </row>
    <row r="350" spans="1:15" ht="70.5">
      <c r="A350" s="20"/>
      <c r="B350" s="29" t="s">
        <v>11</v>
      </c>
      <c r="C350" s="22"/>
      <c r="D350" s="23">
        <f aca="true" t="shared" si="58" ref="D350:O350">SUM(D336+D344+D348)</f>
        <v>45.839999999999996</v>
      </c>
      <c r="E350" s="23">
        <f t="shared" si="58"/>
        <v>51.94</v>
      </c>
      <c r="F350" s="23">
        <f t="shared" si="58"/>
        <v>219.48000000000002</v>
      </c>
      <c r="G350" s="23">
        <f t="shared" si="58"/>
        <v>1510.3999999999999</v>
      </c>
      <c r="H350" s="23">
        <f t="shared" si="58"/>
        <v>0.7180000000000001</v>
      </c>
      <c r="I350" s="23">
        <f t="shared" si="58"/>
        <v>59.660000000000004</v>
      </c>
      <c r="J350" s="23">
        <f t="shared" si="58"/>
        <v>11.4</v>
      </c>
      <c r="K350" s="23">
        <f t="shared" si="58"/>
        <v>0.215</v>
      </c>
      <c r="L350" s="23">
        <f t="shared" si="58"/>
        <v>746.98</v>
      </c>
      <c r="M350" s="23">
        <f t="shared" si="58"/>
        <v>994.9</v>
      </c>
      <c r="N350" s="23">
        <f t="shared" si="58"/>
        <v>259.3</v>
      </c>
      <c r="O350" s="23">
        <f t="shared" si="58"/>
        <v>15.669999999999998</v>
      </c>
    </row>
    <row r="351" spans="1:15" ht="139.5">
      <c r="A351" s="62"/>
      <c r="B351" s="63" t="s">
        <v>117</v>
      </c>
      <c r="C351" s="64"/>
      <c r="D351" s="65">
        <v>46</v>
      </c>
      <c r="E351" s="65">
        <v>47</v>
      </c>
      <c r="F351" s="65">
        <v>185</v>
      </c>
      <c r="G351" s="65">
        <v>1410</v>
      </c>
      <c r="H351" s="65">
        <v>0.72</v>
      </c>
      <c r="I351" s="65">
        <v>36</v>
      </c>
      <c r="J351" s="65">
        <v>6</v>
      </c>
      <c r="K351" s="65">
        <v>0.42</v>
      </c>
      <c r="L351" s="65">
        <v>660</v>
      </c>
      <c r="M351" s="65">
        <v>990</v>
      </c>
      <c r="N351" s="65">
        <v>150</v>
      </c>
      <c r="O351" s="65">
        <v>7.2</v>
      </c>
    </row>
    <row r="352" spans="1:15" ht="139.5">
      <c r="A352" s="16"/>
      <c r="B352" s="30" t="s">
        <v>12</v>
      </c>
      <c r="C352" s="14"/>
      <c r="D352" s="23">
        <f aca="true" t="shared" si="59" ref="D352:O352">D350*100/D351</f>
        <v>99.65217391304348</v>
      </c>
      <c r="E352" s="23">
        <f t="shared" si="59"/>
        <v>110.51063829787235</v>
      </c>
      <c r="F352" s="23">
        <f t="shared" si="59"/>
        <v>118.63783783783784</v>
      </c>
      <c r="G352" s="23">
        <f t="shared" si="59"/>
        <v>107.12056737588652</v>
      </c>
      <c r="H352" s="23">
        <f t="shared" si="59"/>
        <v>99.72222222222224</v>
      </c>
      <c r="I352" s="23">
        <f t="shared" si="59"/>
        <v>165.72222222222223</v>
      </c>
      <c r="J352" s="23">
        <f t="shared" si="59"/>
        <v>190</v>
      </c>
      <c r="K352" s="23">
        <f t="shared" si="59"/>
        <v>51.19047619047619</v>
      </c>
      <c r="L352" s="23">
        <f t="shared" si="59"/>
        <v>113.17878787878787</v>
      </c>
      <c r="M352" s="23">
        <f t="shared" si="59"/>
        <v>100.4949494949495</v>
      </c>
      <c r="N352" s="23">
        <f t="shared" si="59"/>
        <v>172.86666666666667</v>
      </c>
      <c r="O352" s="23">
        <f t="shared" si="59"/>
        <v>217.63888888888886</v>
      </c>
    </row>
    <row r="353" spans="1:15" ht="70.5">
      <c r="A353" s="70" t="s">
        <v>120</v>
      </c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</row>
    <row r="354" spans="1:15" ht="70.5">
      <c r="A354" s="76"/>
      <c r="B354" s="77"/>
      <c r="C354" s="78"/>
      <c r="D354" s="70" t="s">
        <v>24</v>
      </c>
      <c r="E354" s="70"/>
      <c r="F354" s="70"/>
      <c r="G354" s="70" t="s">
        <v>25</v>
      </c>
      <c r="H354" s="70" t="s">
        <v>26</v>
      </c>
      <c r="I354" s="70"/>
      <c r="J354" s="70"/>
      <c r="K354" s="70"/>
      <c r="L354" s="70" t="s">
        <v>27</v>
      </c>
      <c r="M354" s="70"/>
      <c r="N354" s="70"/>
      <c r="O354" s="70"/>
    </row>
    <row r="355" spans="1:15" ht="70.5">
      <c r="A355" s="79"/>
      <c r="B355" s="80"/>
      <c r="C355" s="81"/>
      <c r="D355" s="14" t="s">
        <v>1</v>
      </c>
      <c r="E355" s="14" t="s">
        <v>2</v>
      </c>
      <c r="F355" s="14" t="s">
        <v>3</v>
      </c>
      <c r="G355" s="70"/>
      <c r="H355" s="14" t="s">
        <v>34</v>
      </c>
      <c r="I355" s="14" t="s">
        <v>6</v>
      </c>
      <c r="J355" s="14" t="s">
        <v>48</v>
      </c>
      <c r="K355" s="14" t="s">
        <v>28</v>
      </c>
      <c r="L355" s="14" t="s">
        <v>29</v>
      </c>
      <c r="M355" s="14" t="s">
        <v>30</v>
      </c>
      <c r="N355" s="14" t="s">
        <v>31</v>
      </c>
      <c r="O355" s="14" t="s">
        <v>5</v>
      </c>
    </row>
    <row r="356" spans="1:15" ht="70.5">
      <c r="A356" s="82" t="s">
        <v>129</v>
      </c>
      <c r="B356" s="82"/>
      <c r="C356" s="82"/>
      <c r="D356" s="23">
        <f aca="true" t="shared" si="60" ref="D356:O356">D31+D60+D89+D117+D146+D204+D234+D264+D292+D350</f>
        <v>567</v>
      </c>
      <c r="E356" s="23">
        <f t="shared" si="60"/>
        <v>564.46</v>
      </c>
      <c r="F356" s="23">
        <f t="shared" si="60"/>
        <v>2321.5399999999995</v>
      </c>
      <c r="G356" s="23">
        <f t="shared" si="60"/>
        <v>16229.269999999999</v>
      </c>
      <c r="H356" s="23">
        <f t="shared" si="60"/>
        <v>7.546000000000001</v>
      </c>
      <c r="I356" s="23">
        <f t="shared" si="60"/>
        <v>419.91</v>
      </c>
      <c r="J356" s="23">
        <f t="shared" si="60"/>
        <v>93.01</v>
      </c>
      <c r="K356" s="23">
        <f t="shared" si="60"/>
        <v>1.8700000000000003</v>
      </c>
      <c r="L356" s="23">
        <f t="shared" si="60"/>
        <v>6900.66</v>
      </c>
      <c r="M356" s="23">
        <f t="shared" si="60"/>
        <v>11058.55</v>
      </c>
      <c r="N356" s="23">
        <f t="shared" si="60"/>
        <v>2887.02</v>
      </c>
      <c r="O356" s="23">
        <f t="shared" si="60"/>
        <v>179.35999999999999</v>
      </c>
    </row>
    <row r="357" spans="1:15" ht="70.5">
      <c r="A357" s="82" t="s">
        <v>41</v>
      </c>
      <c r="B357" s="82"/>
      <c r="C357" s="82"/>
      <c r="D357" s="23">
        <f>D356/10</f>
        <v>56.7</v>
      </c>
      <c r="E357" s="23">
        <f aca="true" t="shared" si="61" ref="E357:O357">E356/10</f>
        <v>56.446000000000005</v>
      </c>
      <c r="F357" s="23">
        <f t="shared" si="61"/>
        <v>232.15399999999994</v>
      </c>
      <c r="G357" s="23">
        <f t="shared" si="61"/>
        <v>1622.927</v>
      </c>
      <c r="H357" s="23">
        <f t="shared" si="61"/>
        <v>0.7546000000000002</v>
      </c>
      <c r="I357" s="23">
        <f t="shared" si="61"/>
        <v>41.991</v>
      </c>
      <c r="J357" s="23">
        <f t="shared" si="61"/>
        <v>9.301</v>
      </c>
      <c r="K357" s="23">
        <f t="shared" si="61"/>
        <v>0.18700000000000003</v>
      </c>
      <c r="L357" s="23">
        <f t="shared" si="61"/>
        <v>690.066</v>
      </c>
      <c r="M357" s="23">
        <f t="shared" si="61"/>
        <v>1105.855</v>
      </c>
      <c r="N357" s="23">
        <f t="shared" si="61"/>
        <v>288.702</v>
      </c>
      <c r="O357" s="23">
        <f t="shared" si="61"/>
        <v>17.936</v>
      </c>
    </row>
    <row r="358" spans="1:15" ht="70.5">
      <c r="A358" s="82" t="s">
        <v>88</v>
      </c>
      <c r="B358" s="82"/>
      <c r="C358" s="82"/>
      <c r="D358" s="23">
        <v>1</v>
      </c>
      <c r="E358" s="23">
        <f>E357/D357</f>
        <v>0.9955202821869489</v>
      </c>
      <c r="F358" s="23">
        <f>F357/D357</f>
        <v>4.09442680776014</v>
      </c>
      <c r="G358" s="23"/>
      <c r="H358" s="23"/>
      <c r="I358" s="23"/>
      <c r="J358" s="23"/>
      <c r="K358" s="23"/>
      <c r="L358" s="23">
        <v>1</v>
      </c>
      <c r="M358" s="23">
        <f>M357/L357</f>
        <v>1.6025351198291178</v>
      </c>
      <c r="N358" s="23"/>
      <c r="O358" s="23"/>
    </row>
    <row r="359" spans="1:15" ht="70.5" customHeight="1">
      <c r="A359" s="90" t="s">
        <v>117</v>
      </c>
      <c r="B359" s="90"/>
      <c r="C359" s="90"/>
      <c r="D359" s="65">
        <v>46</v>
      </c>
      <c r="E359" s="65">
        <v>47</v>
      </c>
      <c r="F359" s="65">
        <v>185</v>
      </c>
      <c r="G359" s="65">
        <v>1410</v>
      </c>
      <c r="H359" s="65">
        <v>0.72</v>
      </c>
      <c r="I359" s="65">
        <v>36</v>
      </c>
      <c r="J359" s="65">
        <v>6</v>
      </c>
      <c r="K359" s="65">
        <v>0.42</v>
      </c>
      <c r="L359" s="65">
        <v>660</v>
      </c>
      <c r="M359" s="65">
        <v>990</v>
      </c>
      <c r="N359" s="65">
        <v>150</v>
      </c>
      <c r="O359" s="65">
        <v>7.2</v>
      </c>
    </row>
    <row r="360" spans="1:15" ht="70.5">
      <c r="A360" s="82" t="s">
        <v>12</v>
      </c>
      <c r="B360" s="82"/>
      <c r="C360" s="82"/>
      <c r="D360" s="23">
        <f>D357*100/D359</f>
        <v>123.26086956521739</v>
      </c>
      <c r="E360" s="23">
        <f aca="true" t="shared" si="62" ref="E360:O360">E357*100/E359</f>
        <v>120.09787234042554</v>
      </c>
      <c r="F360" s="23">
        <f t="shared" si="62"/>
        <v>125.48864864864862</v>
      </c>
      <c r="G360" s="23">
        <f t="shared" si="62"/>
        <v>115.10120567375886</v>
      </c>
      <c r="H360" s="23">
        <f t="shared" si="62"/>
        <v>104.80555555555559</v>
      </c>
      <c r="I360" s="23">
        <f t="shared" si="62"/>
        <v>116.64166666666668</v>
      </c>
      <c r="J360" s="23">
        <f t="shared" si="62"/>
        <v>155.01666666666668</v>
      </c>
      <c r="K360" s="23">
        <f t="shared" si="62"/>
        <v>44.52380952380953</v>
      </c>
      <c r="L360" s="23">
        <f t="shared" si="62"/>
        <v>104.55545454545455</v>
      </c>
      <c r="M360" s="23">
        <f t="shared" si="62"/>
        <v>111.70252525252525</v>
      </c>
      <c r="N360" s="23">
        <f t="shared" si="62"/>
        <v>192.46800000000002</v>
      </c>
      <c r="O360" s="23">
        <f t="shared" si="62"/>
        <v>249.1111111111111</v>
      </c>
    </row>
    <row r="361" spans="1:15" ht="70.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83"/>
      <c r="O361" s="91"/>
    </row>
    <row r="362" spans="1:15" ht="70.5">
      <c r="A362" s="33"/>
      <c r="B362" s="33" t="s">
        <v>51</v>
      </c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91"/>
      <c r="O362" s="91"/>
    </row>
    <row r="363" spans="1:15" ht="70.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91"/>
      <c r="O363" s="91"/>
    </row>
    <row r="364" spans="1:15" ht="70.5" hidden="1">
      <c r="A364" s="15"/>
      <c r="C364" s="15"/>
      <c r="E364" s="31" t="s">
        <v>97</v>
      </c>
      <c r="F364" s="31" t="s">
        <v>95</v>
      </c>
      <c r="G364" s="31" t="s">
        <v>96</v>
      </c>
      <c r="N364" s="35"/>
      <c r="O364" s="33"/>
    </row>
    <row r="365" spans="1:15" ht="70.5" hidden="1">
      <c r="A365" s="15"/>
      <c r="C365" s="15"/>
      <c r="E365" s="31">
        <v>1</v>
      </c>
      <c r="F365" s="31">
        <f>G15*60/G31</f>
        <v>19.48833092959224</v>
      </c>
      <c r="G365" s="31">
        <f>G25*60/G31</f>
        <v>33.11033171627114</v>
      </c>
      <c r="H365" s="36">
        <f>F365+G365</f>
        <v>52.598662645863385</v>
      </c>
      <c r="N365" s="35"/>
      <c r="O365" s="33"/>
    </row>
    <row r="366" spans="1:15" ht="70.5" hidden="1">
      <c r="A366" s="15"/>
      <c r="C366" s="15"/>
      <c r="E366" s="31">
        <v>2</v>
      </c>
      <c r="F366" s="31">
        <f>G45*60/G60</f>
        <v>23.05398105527447</v>
      </c>
      <c r="G366" s="31">
        <f>G54*60/G60</f>
        <v>31.878875489785827</v>
      </c>
      <c r="H366" s="36">
        <f aca="true" t="shared" si="63" ref="H366:H378">F366+G366</f>
        <v>54.9328565450603</v>
      </c>
      <c r="N366" s="35"/>
      <c r="O366" s="33"/>
    </row>
    <row r="367" spans="1:15" ht="70.5" hidden="1">
      <c r="A367" s="15"/>
      <c r="C367" s="15"/>
      <c r="E367" s="31">
        <v>3</v>
      </c>
      <c r="F367" s="31">
        <f>G74*60/G89</f>
        <v>20.926019124308006</v>
      </c>
      <c r="G367" s="31">
        <f>G83*60/G89</f>
        <v>29.23570777622112</v>
      </c>
      <c r="H367" s="36">
        <f t="shared" si="63"/>
        <v>50.161726900529125</v>
      </c>
      <c r="N367" s="35"/>
      <c r="O367" s="33"/>
    </row>
    <row r="368" spans="1:15" ht="70.5" hidden="1">
      <c r="A368" s="15"/>
      <c r="C368" s="15"/>
      <c r="E368" s="31">
        <v>4</v>
      </c>
      <c r="F368" s="31">
        <f>G102*60/G117</f>
        <v>22.71698113207547</v>
      </c>
      <c r="G368" s="31">
        <f>G111*60/G117</f>
        <v>28.747169811320756</v>
      </c>
      <c r="H368" s="36">
        <f t="shared" si="63"/>
        <v>51.46415094339623</v>
      </c>
      <c r="N368" s="35"/>
      <c r="O368" s="33"/>
    </row>
    <row r="369" spans="1:15" ht="70.5" hidden="1">
      <c r="A369" s="15"/>
      <c r="C369" s="15"/>
      <c r="E369" s="31">
        <v>5</v>
      </c>
      <c r="F369" s="31">
        <f>G132*60/G146</f>
        <v>24.18129427936978</v>
      </c>
      <c r="G369" s="31">
        <f>G140*60/G146</f>
        <v>26.62710161784921</v>
      </c>
      <c r="H369" s="36">
        <f t="shared" si="63"/>
        <v>50.808395897218986</v>
      </c>
      <c r="N369" s="35"/>
      <c r="O369" s="33"/>
    </row>
    <row r="370" spans="1:15" ht="70.5" hidden="1">
      <c r="A370" s="15"/>
      <c r="C370" s="15"/>
      <c r="E370" s="31" t="s">
        <v>98</v>
      </c>
      <c r="F370" s="31">
        <f>F365+F366+F367+F368+F369</f>
        <v>110.36660652061997</v>
      </c>
      <c r="G370" s="31">
        <f>G365+G366+G367+G368+G369</f>
        <v>149.59918641144804</v>
      </c>
      <c r="H370" s="36">
        <f t="shared" si="63"/>
        <v>259.965792932068</v>
      </c>
      <c r="N370" s="35"/>
      <c r="O370" s="33"/>
    </row>
    <row r="371" spans="1:15" ht="70.5" hidden="1">
      <c r="A371" s="15"/>
      <c r="C371" s="15"/>
      <c r="E371" s="31" t="s">
        <v>99</v>
      </c>
      <c r="F371" s="31">
        <f>F370/5</f>
        <v>22.073321304123994</v>
      </c>
      <c r="G371" s="31">
        <f>G370/5</f>
        <v>29.91983728228961</v>
      </c>
      <c r="H371" s="36">
        <f t="shared" si="63"/>
        <v>51.9931585864136</v>
      </c>
      <c r="N371" s="35"/>
      <c r="O371" s="33"/>
    </row>
    <row r="372" spans="1:15" ht="70.5" hidden="1">
      <c r="A372" s="15"/>
      <c r="C372" s="15"/>
      <c r="E372" s="31">
        <v>6</v>
      </c>
      <c r="F372" s="31">
        <f>G190*60/G204</f>
        <v>25.30425119775569</v>
      </c>
      <c r="G372" s="31">
        <f>G198*60/G204</f>
        <v>25.91159986155219</v>
      </c>
      <c r="H372" s="36">
        <f t="shared" si="63"/>
        <v>51.21585105930788</v>
      </c>
      <c r="N372" s="35"/>
      <c r="O372" s="33"/>
    </row>
    <row r="373" spans="1:15" ht="70.5" hidden="1">
      <c r="A373" s="15"/>
      <c r="C373" s="15"/>
      <c r="E373" s="31">
        <v>7</v>
      </c>
      <c r="F373" s="31">
        <f>G219*60/G234</f>
        <v>26.072554940914447</v>
      </c>
      <c r="G373" s="31">
        <f>G228*60/G234</f>
        <v>25.561131361395944</v>
      </c>
      <c r="H373" s="36">
        <f t="shared" si="63"/>
        <v>51.633686302310394</v>
      </c>
      <c r="N373" s="35"/>
      <c r="O373" s="33"/>
    </row>
    <row r="374" spans="1:15" ht="70.5" hidden="1">
      <c r="A374" s="15"/>
      <c r="C374" s="15"/>
      <c r="E374" s="31">
        <v>8</v>
      </c>
      <c r="F374" s="31">
        <f>G249*60/G264</f>
        <v>21.887777685118067</v>
      </c>
      <c r="G374" s="31">
        <f>G258*60/G264</f>
        <v>29.559873498110807</v>
      </c>
      <c r="H374" s="36">
        <f t="shared" si="63"/>
        <v>51.44765118322887</v>
      </c>
      <c r="N374" s="35"/>
      <c r="O374" s="33"/>
    </row>
    <row r="375" spans="1:15" ht="70.5" hidden="1">
      <c r="A375" s="15"/>
      <c r="C375" s="15"/>
      <c r="E375" s="31">
        <v>9</v>
      </c>
      <c r="F375" s="31">
        <f>G277*60/G292</f>
        <v>20.752657282390118</v>
      </c>
      <c r="G375" s="31">
        <f>G286*60/G292</f>
        <v>30.729100833093938</v>
      </c>
      <c r="H375" s="36">
        <f t="shared" si="63"/>
        <v>51.481758115484055</v>
      </c>
      <c r="N375" s="35"/>
      <c r="O375" s="33"/>
    </row>
    <row r="376" spans="1:15" ht="70.5" hidden="1">
      <c r="A376" s="15"/>
      <c r="C376" s="15"/>
      <c r="E376" s="31">
        <v>10</v>
      </c>
      <c r="F376" s="31">
        <f>G336*60/G350</f>
        <v>22.291445974576277</v>
      </c>
      <c r="G376" s="31">
        <f>G344*60/G350</f>
        <v>30.764698093220336</v>
      </c>
      <c r="H376" s="36">
        <f t="shared" si="63"/>
        <v>53.05614406779661</v>
      </c>
      <c r="N376" s="35"/>
      <c r="O376" s="33"/>
    </row>
    <row r="377" spans="1:15" ht="70.5" hidden="1">
      <c r="A377" s="15"/>
      <c r="C377" s="15"/>
      <c r="E377" s="37" t="s">
        <v>98</v>
      </c>
      <c r="F377" s="31">
        <f>F372+F373+F374+F375+F376</f>
        <v>116.3086870807546</v>
      </c>
      <c r="G377" s="31">
        <f>G372+G373+G374+G375+G376</f>
        <v>142.52640364737323</v>
      </c>
      <c r="H377" s="36">
        <f t="shared" si="63"/>
        <v>258.83509072812785</v>
      </c>
      <c r="N377" s="35"/>
      <c r="O377" s="33"/>
    </row>
    <row r="378" spans="1:15" ht="70.5" hidden="1">
      <c r="A378" s="15"/>
      <c r="C378" s="15"/>
      <c r="E378" s="37" t="s">
        <v>99</v>
      </c>
      <c r="F378" s="31">
        <f>F377/5</f>
        <v>23.26173741615092</v>
      </c>
      <c r="G378" s="31">
        <f>G377/5</f>
        <v>28.505280729474645</v>
      </c>
      <c r="H378" s="36">
        <f t="shared" si="63"/>
        <v>51.76701814562556</v>
      </c>
      <c r="N378" s="35"/>
      <c r="O378" s="33"/>
    </row>
    <row r="379" spans="1:15" ht="70.5" hidden="1">
      <c r="A379" s="15"/>
      <c r="C379" s="15"/>
      <c r="E379" s="33"/>
      <c r="F379" s="33"/>
      <c r="G379" s="33"/>
      <c r="N379" s="35"/>
      <c r="O379" s="33"/>
    </row>
    <row r="380" spans="1:15" ht="71.25" hidden="1" thickBot="1">
      <c r="A380" s="15"/>
      <c r="C380" s="15"/>
      <c r="E380" s="33"/>
      <c r="F380" s="33"/>
      <c r="G380" s="33"/>
      <c r="N380" s="35"/>
      <c r="O380" s="33"/>
    </row>
    <row r="381" spans="1:15" ht="71.25" hidden="1" thickBot="1">
      <c r="A381" s="38" t="s">
        <v>85</v>
      </c>
      <c r="B381" s="39" t="s">
        <v>82</v>
      </c>
      <c r="C381" s="84" t="s">
        <v>89</v>
      </c>
      <c r="D381" s="85"/>
      <c r="E381" s="42" t="s">
        <v>84</v>
      </c>
      <c r="F381" s="84" t="s">
        <v>83</v>
      </c>
      <c r="G381" s="85"/>
      <c r="H381" s="84" t="s">
        <v>89</v>
      </c>
      <c r="I381" s="85"/>
      <c r="J381" s="43" t="s">
        <v>84</v>
      </c>
      <c r="K381" s="83"/>
      <c r="L381" s="83"/>
      <c r="M381" s="83"/>
      <c r="N381" s="83"/>
      <c r="O381" s="44"/>
    </row>
    <row r="382" spans="1:16" ht="71.25" hidden="1" thickBot="1">
      <c r="A382" s="45">
        <v>1</v>
      </c>
      <c r="B382" s="46">
        <f>G15</f>
        <v>594.5500000000001</v>
      </c>
      <c r="C382" s="88">
        <v>1410</v>
      </c>
      <c r="D382" s="85"/>
      <c r="E382" s="47">
        <f>B382*60/C382</f>
        <v>25.300000000000004</v>
      </c>
      <c r="F382" s="84">
        <f>G25</f>
        <v>1010.13</v>
      </c>
      <c r="G382" s="85"/>
      <c r="H382" s="84">
        <f>C382</f>
        <v>1410</v>
      </c>
      <c r="I382" s="85"/>
      <c r="J382" s="38">
        <f>F382*60/H382</f>
        <v>42.984255319148936</v>
      </c>
      <c r="K382" s="83"/>
      <c r="L382" s="83"/>
      <c r="M382" s="83"/>
      <c r="N382" s="83"/>
      <c r="O382" s="34"/>
      <c r="P382" s="36"/>
    </row>
    <row r="383" spans="1:16" ht="71.25" hidden="1" thickBot="1">
      <c r="A383" s="48">
        <v>2</v>
      </c>
      <c r="B383" s="49">
        <f>G45</f>
        <v>606.02</v>
      </c>
      <c r="C383" s="83">
        <v>1410</v>
      </c>
      <c r="D383" s="87"/>
      <c r="E383" s="34">
        <f>B383*60/C383</f>
        <v>25.788085106382976</v>
      </c>
      <c r="F383" s="86">
        <f>G54</f>
        <v>838</v>
      </c>
      <c r="G383" s="87"/>
      <c r="H383" s="86">
        <f aca="true" t="shared" si="64" ref="H383:H393">C383</f>
        <v>1410</v>
      </c>
      <c r="I383" s="87"/>
      <c r="J383" s="52">
        <f aca="true" t="shared" si="65" ref="J383:J393">F383*60/H383</f>
        <v>35.659574468085104</v>
      </c>
      <c r="K383" s="83"/>
      <c r="L383" s="83"/>
      <c r="M383" s="83"/>
      <c r="N383" s="83"/>
      <c r="O383" s="34"/>
      <c r="P383" s="36"/>
    </row>
    <row r="384" spans="1:16" ht="71.25" hidden="1" thickBot="1">
      <c r="A384" s="45">
        <v>3</v>
      </c>
      <c r="B384" s="46">
        <f>G74</f>
        <v>512.8199999999999</v>
      </c>
      <c r="C384" s="88">
        <v>1410</v>
      </c>
      <c r="D384" s="85"/>
      <c r="E384" s="47">
        <f>B384*60/C384</f>
        <v>21.822127659574466</v>
      </c>
      <c r="F384" s="84">
        <f>G83</f>
        <v>716.4599999999999</v>
      </c>
      <c r="G384" s="85"/>
      <c r="H384" s="84">
        <f t="shared" si="64"/>
        <v>1410</v>
      </c>
      <c r="I384" s="85"/>
      <c r="J384" s="38">
        <f t="shared" si="65"/>
        <v>30.487659574468083</v>
      </c>
      <c r="K384" s="83"/>
      <c r="L384" s="83"/>
      <c r="M384" s="83"/>
      <c r="N384" s="83"/>
      <c r="O384" s="34"/>
      <c r="P384" s="36"/>
    </row>
    <row r="385" spans="1:16" ht="71.25" hidden="1" thickBot="1">
      <c r="A385" s="48">
        <v>4</v>
      </c>
      <c r="B385" s="49">
        <f>G132</f>
        <v>609.82</v>
      </c>
      <c r="C385" s="86">
        <v>1410</v>
      </c>
      <c r="D385" s="87"/>
      <c r="E385" s="34">
        <f>B385*60/C385</f>
        <v>25.949787234042557</v>
      </c>
      <c r="F385" s="86">
        <f>G140</f>
        <v>671.5</v>
      </c>
      <c r="G385" s="87"/>
      <c r="H385" s="86">
        <f t="shared" si="64"/>
        <v>1410</v>
      </c>
      <c r="I385" s="87"/>
      <c r="J385" s="52">
        <f t="shared" si="65"/>
        <v>28.574468085106382</v>
      </c>
      <c r="K385" s="83"/>
      <c r="L385" s="83"/>
      <c r="M385" s="83"/>
      <c r="N385" s="83"/>
      <c r="O385" s="34"/>
      <c r="P385" s="36"/>
    </row>
    <row r="386" spans="1:16" ht="71.25" hidden="1" thickBot="1">
      <c r="A386" s="45">
        <v>5</v>
      </c>
      <c r="B386" s="46">
        <f>G102</f>
        <v>602</v>
      </c>
      <c r="C386" s="84">
        <v>1410</v>
      </c>
      <c r="D386" s="85"/>
      <c r="E386" s="47">
        <f>B386*60/C386</f>
        <v>25.617021276595743</v>
      </c>
      <c r="F386" s="84">
        <f>G111</f>
        <v>761.8</v>
      </c>
      <c r="G386" s="85"/>
      <c r="H386" s="84">
        <f t="shared" si="64"/>
        <v>1410</v>
      </c>
      <c r="I386" s="85"/>
      <c r="J386" s="38">
        <f t="shared" si="65"/>
        <v>32.41702127659575</v>
      </c>
      <c r="K386" s="83"/>
      <c r="L386" s="83"/>
      <c r="M386" s="83"/>
      <c r="N386" s="83"/>
      <c r="O386" s="34"/>
      <c r="P386" s="36"/>
    </row>
    <row r="387" spans="1:16" ht="71.25" hidden="1" thickBot="1">
      <c r="A387" s="45"/>
      <c r="B387" s="46" t="s">
        <v>87</v>
      </c>
      <c r="C387" s="40"/>
      <c r="D387" s="41"/>
      <c r="E387" s="47">
        <f>E382+E383+E384+E385+E386</f>
        <v>124.47702127659574</v>
      </c>
      <c r="F387" s="84"/>
      <c r="G387" s="85"/>
      <c r="H387" s="84"/>
      <c r="I387" s="85"/>
      <c r="J387" s="38">
        <f>J382+J383+J384+J385+J386</f>
        <v>170.12297872340423</v>
      </c>
      <c r="K387" s="34"/>
      <c r="L387" s="52"/>
      <c r="M387" s="34"/>
      <c r="N387" s="52"/>
      <c r="O387" s="34"/>
      <c r="P387" s="36"/>
    </row>
    <row r="388" spans="1:16" ht="71.25" hidden="1" thickBot="1">
      <c r="A388" s="48"/>
      <c r="B388" s="49" t="s">
        <v>86</v>
      </c>
      <c r="C388" s="51"/>
      <c r="D388" s="50"/>
      <c r="E388" s="53">
        <f>E387/5</f>
        <v>24.895404255319146</v>
      </c>
      <c r="F388" s="86"/>
      <c r="G388" s="87"/>
      <c r="H388" s="51"/>
      <c r="I388" s="50"/>
      <c r="J388" s="54">
        <f>J387/5</f>
        <v>34.024595744680845</v>
      </c>
      <c r="K388" s="34"/>
      <c r="L388" s="52"/>
      <c r="M388" s="34"/>
      <c r="N388" s="52"/>
      <c r="O388" s="55"/>
      <c r="P388" s="36"/>
    </row>
    <row r="389" spans="1:16" ht="71.25" hidden="1" thickBot="1">
      <c r="A389" s="45">
        <v>6</v>
      </c>
      <c r="B389" s="46">
        <f>G190</f>
        <v>694.5300000000001</v>
      </c>
      <c r="C389" s="84">
        <v>1410</v>
      </c>
      <c r="D389" s="85"/>
      <c r="E389" s="47">
        <f>B389*60/C389</f>
        <v>29.554468085106386</v>
      </c>
      <c r="F389" s="84">
        <f>G198</f>
        <v>711.1999999999999</v>
      </c>
      <c r="G389" s="85"/>
      <c r="H389" s="84">
        <f t="shared" si="64"/>
        <v>1410</v>
      </c>
      <c r="I389" s="85"/>
      <c r="J389" s="38">
        <f t="shared" si="65"/>
        <v>30.263829787234037</v>
      </c>
      <c r="K389" s="83"/>
      <c r="L389" s="83"/>
      <c r="M389" s="83"/>
      <c r="N389" s="83"/>
      <c r="O389" s="34"/>
      <c r="P389" s="36"/>
    </row>
    <row r="390" spans="1:16" ht="71.25" hidden="1" thickBot="1">
      <c r="A390" s="48">
        <v>7</v>
      </c>
      <c r="B390" s="49">
        <f>G219</f>
        <v>778.47</v>
      </c>
      <c r="C390" s="84">
        <v>1410</v>
      </c>
      <c r="D390" s="85"/>
      <c r="E390" s="34">
        <f>B390*60/C390</f>
        <v>33.126382978723406</v>
      </c>
      <c r="F390" s="86">
        <f>G228</f>
        <v>763.1999999999999</v>
      </c>
      <c r="G390" s="87"/>
      <c r="H390" s="86">
        <f t="shared" si="64"/>
        <v>1410</v>
      </c>
      <c r="I390" s="87"/>
      <c r="J390" s="52">
        <f t="shared" si="65"/>
        <v>32.47659574468084</v>
      </c>
      <c r="K390" s="83"/>
      <c r="L390" s="83"/>
      <c r="M390" s="83"/>
      <c r="N390" s="83"/>
      <c r="O390" s="34"/>
      <c r="P390" s="36"/>
    </row>
    <row r="391" spans="1:16" ht="71.25" hidden="1" thickBot="1">
      <c r="A391" s="45">
        <v>8</v>
      </c>
      <c r="B391" s="46">
        <f>G249</f>
        <v>568.67</v>
      </c>
      <c r="C391" s="84">
        <v>1410</v>
      </c>
      <c r="D391" s="85"/>
      <c r="E391" s="47">
        <f>B391*60/C391</f>
        <v>24.19872340425532</v>
      </c>
      <c r="F391" s="84">
        <f>G258</f>
        <v>767.9999999999999</v>
      </c>
      <c r="G391" s="85"/>
      <c r="H391" s="84">
        <f t="shared" si="64"/>
        <v>1410</v>
      </c>
      <c r="I391" s="85"/>
      <c r="J391" s="38">
        <f t="shared" si="65"/>
        <v>32.680851063829785</v>
      </c>
      <c r="K391" s="83"/>
      <c r="L391" s="83"/>
      <c r="M391" s="83"/>
      <c r="N391" s="83"/>
      <c r="O391" s="34"/>
      <c r="P391" s="36"/>
    </row>
    <row r="392" spans="1:16" ht="71.25" hidden="1" thickBot="1">
      <c r="A392" s="48">
        <v>9</v>
      </c>
      <c r="B392" s="49">
        <f>G277</f>
        <v>602</v>
      </c>
      <c r="C392" s="84">
        <v>1410</v>
      </c>
      <c r="D392" s="85"/>
      <c r="E392" s="34">
        <f>B392*60/C392</f>
        <v>25.617021276595743</v>
      </c>
      <c r="F392" s="86">
        <f>G286</f>
        <v>891.4</v>
      </c>
      <c r="G392" s="87"/>
      <c r="H392" s="86">
        <f t="shared" si="64"/>
        <v>1410</v>
      </c>
      <c r="I392" s="87"/>
      <c r="J392" s="52">
        <f t="shared" si="65"/>
        <v>37.93191489361702</v>
      </c>
      <c r="K392" s="83"/>
      <c r="L392" s="83"/>
      <c r="M392" s="83"/>
      <c r="N392" s="83"/>
      <c r="O392" s="34"/>
      <c r="P392" s="36"/>
    </row>
    <row r="393" spans="1:16" ht="71.25" hidden="1" thickBot="1">
      <c r="A393" s="45">
        <v>10</v>
      </c>
      <c r="B393" s="46">
        <f>G336</f>
        <v>561.1500000000001</v>
      </c>
      <c r="C393" s="84">
        <v>1410</v>
      </c>
      <c r="D393" s="85"/>
      <c r="E393" s="47">
        <f>B393*60/C393</f>
        <v>23.878723404255325</v>
      </c>
      <c r="F393" s="84">
        <f>G344</f>
        <v>774.4499999999999</v>
      </c>
      <c r="G393" s="85"/>
      <c r="H393" s="84">
        <f t="shared" si="64"/>
        <v>1410</v>
      </c>
      <c r="I393" s="85"/>
      <c r="J393" s="38">
        <f t="shared" si="65"/>
        <v>32.95531914893616</v>
      </c>
      <c r="K393" s="83"/>
      <c r="L393" s="83"/>
      <c r="M393" s="83"/>
      <c r="N393" s="83"/>
      <c r="O393" s="34"/>
      <c r="P393" s="36"/>
    </row>
    <row r="394" spans="1:16" ht="71.25" hidden="1" thickBot="1">
      <c r="A394" s="48"/>
      <c r="B394" s="56" t="s">
        <v>87</v>
      </c>
      <c r="C394" s="51"/>
      <c r="D394" s="50"/>
      <c r="E394" s="34">
        <f>E389+E390+E391+E392+E393</f>
        <v>136.37531914893617</v>
      </c>
      <c r="F394" s="86"/>
      <c r="G394" s="87"/>
      <c r="H394" s="51"/>
      <c r="I394" s="50"/>
      <c r="J394" s="35">
        <f>J389+J390+J391+J392+J393</f>
        <v>166.30851063829783</v>
      </c>
      <c r="K394" s="33"/>
      <c r="M394" s="33"/>
      <c r="N394" s="35"/>
      <c r="O394" s="34"/>
      <c r="P394" s="36"/>
    </row>
    <row r="395" spans="1:16" ht="71.25" hidden="1" thickBot="1">
      <c r="A395" s="45"/>
      <c r="B395" s="57" t="s">
        <v>86</v>
      </c>
      <c r="C395" s="40"/>
      <c r="D395" s="41"/>
      <c r="E395" s="58">
        <f>E394/5</f>
        <v>27.275063829787236</v>
      </c>
      <c r="F395" s="84"/>
      <c r="G395" s="85"/>
      <c r="H395" s="40"/>
      <c r="I395" s="41"/>
      <c r="J395" s="53">
        <f>J394/5</f>
        <v>33.26170212765957</v>
      </c>
      <c r="K395" s="33"/>
      <c r="M395" s="33"/>
      <c r="N395" s="35"/>
      <c r="O395" s="55"/>
      <c r="P395" s="36"/>
    </row>
    <row r="396" spans="13:15" ht="70.5" hidden="1">
      <c r="M396" s="33"/>
      <c r="N396" s="35"/>
      <c r="O396" s="33"/>
    </row>
    <row r="397" spans="1:15" ht="70.5" hidden="1">
      <c r="A397" s="15"/>
      <c r="C397" s="15"/>
      <c r="M397" s="33"/>
      <c r="N397" s="35"/>
      <c r="O397" s="33"/>
    </row>
    <row r="398" spans="1:15" ht="70.5" hidden="1">
      <c r="A398" s="15"/>
      <c r="C398" s="15"/>
      <c r="M398" s="33"/>
      <c r="N398" s="35"/>
      <c r="O398" s="33"/>
    </row>
    <row r="399" spans="1:15" ht="70.5" hidden="1">
      <c r="A399" s="15"/>
      <c r="C399" s="15"/>
      <c r="M399" s="33"/>
      <c r="N399" s="35"/>
      <c r="O399" s="33"/>
    </row>
    <row r="400" spans="1:15" ht="70.5" hidden="1">
      <c r="A400" s="15"/>
      <c r="C400" s="15"/>
      <c r="M400" s="33"/>
      <c r="N400" s="35"/>
      <c r="O400" s="33"/>
    </row>
    <row r="401" spans="1:15" ht="70.5" hidden="1">
      <c r="A401" s="15"/>
      <c r="C401" s="15"/>
      <c r="M401" s="33"/>
      <c r="N401" s="35"/>
      <c r="O401" s="33"/>
    </row>
    <row r="402" spans="1:15" ht="70.5" hidden="1">
      <c r="A402" s="15"/>
      <c r="C402" s="15"/>
      <c r="M402" s="33"/>
      <c r="N402" s="35"/>
      <c r="O402" s="33"/>
    </row>
    <row r="403" spans="1:15" ht="70.5">
      <c r="A403" s="15"/>
      <c r="C403" s="15"/>
      <c r="M403" s="33"/>
      <c r="N403" s="35"/>
      <c r="O403" s="33"/>
    </row>
    <row r="404" spans="1:15" ht="70.5">
      <c r="A404" s="15"/>
      <c r="C404" s="15"/>
      <c r="M404" s="33"/>
      <c r="N404" s="35"/>
      <c r="O404" s="33"/>
    </row>
    <row r="405" spans="1:15" ht="70.5">
      <c r="A405" s="15"/>
      <c r="C405" s="15"/>
      <c r="M405" s="33"/>
      <c r="N405" s="35"/>
      <c r="O405" s="33"/>
    </row>
    <row r="406" spans="1:15" ht="70.5">
      <c r="A406" s="15"/>
      <c r="C406" s="15"/>
      <c r="M406" s="33"/>
      <c r="N406" s="35"/>
      <c r="O406" s="33"/>
    </row>
    <row r="407" spans="1:15" ht="70.5">
      <c r="A407" s="15"/>
      <c r="C407" s="15"/>
      <c r="M407" s="33"/>
      <c r="N407" s="35"/>
      <c r="O407" s="33"/>
    </row>
    <row r="408" spans="1:15" ht="70.5">
      <c r="A408" s="15"/>
      <c r="C408" s="15"/>
      <c r="M408" s="33"/>
      <c r="N408" s="35"/>
      <c r="O408" s="33"/>
    </row>
    <row r="409" spans="1:15" ht="70.5">
      <c r="A409" s="15"/>
      <c r="C409" s="15"/>
      <c r="M409" s="33"/>
      <c r="N409" s="35"/>
      <c r="O409" s="33"/>
    </row>
  </sheetData>
  <sheetProtection/>
  <mergeCells count="217">
    <mergeCell ref="A268:O268"/>
    <mergeCell ref="A269:A270"/>
    <mergeCell ref="A55:O55"/>
    <mergeCell ref="A84:O84"/>
    <mergeCell ref="A112:O112"/>
    <mergeCell ref="A141:O141"/>
    <mergeCell ref="A199:O199"/>
    <mergeCell ref="A229:O229"/>
    <mergeCell ref="B269:B270"/>
    <mergeCell ref="C269:C270"/>
    <mergeCell ref="M381:N381"/>
    <mergeCell ref="C381:D381"/>
    <mergeCell ref="H269:K269"/>
    <mergeCell ref="L269:O269"/>
    <mergeCell ref="A272:O272"/>
    <mergeCell ref="N361:O363"/>
    <mergeCell ref="H354:K354"/>
    <mergeCell ref="L354:O354"/>
    <mergeCell ref="A356:C356"/>
    <mergeCell ref="A357:C357"/>
    <mergeCell ref="A359:C359"/>
    <mergeCell ref="A360:C360"/>
    <mergeCell ref="A278:O278"/>
    <mergeCell ref="A353:O353"/>
    <mergeCell ref="D354:F354"/>
    <mergeCell ref="G354:G355"/>
    <mergeCell ref="G326:G327"/>
    <mergeCell ref="A287:O287"/>
    <mergeCell ref="A345:O345"/>
    <mergeCell ref="L326:O326"/>
    <mergeCell ref="D269:F269"/>
    <mergeCell ref="G269:G270"/>
    <mergeCell ref="B239:B240"/>
    <mergeCell ref="C239:C240"/>
    <mergeCell ref="D239:F239"/>
    <mergeCell ref="G239:G240"/>
    <mergeCell ref="A259:O259"/>
    <mergeCell ref="L239:O239"/>
    <mergeCell ref="A267:O267"/>
    <mergeCell ref="A242:O242"/>
    <mergeCell ref="H239:K239"/>
    <mergeCell ref="A250:O250"/>
    <mergeCell ref="A239:A240"/>
    <mergeCell ref="H209:K209"/>
    <mergeCell ref="L209:O209"/>
    <mergeCell ref="A212:O212"/>
    <mergeCell ref="A220:O220"/>
    <mergeCell ref="A237:O237"/>
    <mergeCell ref="A238:O238"/>
    <mergeCell ref="A182:O182"/>
    <mergeCell ref="A191:O191"/>
    <mergeCell ref="A207:O207"/>
    <mergeCell ref="A208:O208"/>
    <mergeCell ref="A209:A210"/>
    <mergeCell ref="B209:B210"/>
    <mergeCell ref="C209:C210"/>
    <mergeCell ref="D209:F209"/>
    <mergeCell ref="A177:O177"/>
    <mergeCell ref="A178:O178"/>
    <mergeCell ref="A179:A180"/>
    <mergeCell ref="B179:B180"/>
    <mergeCell ref="C179:C180"/>
    <mergeCell ref="D179:F179"/>
    <mergeCell ref="G179:G180"/>
    <mergeCell ref="H179:K179"/>
    <mergeCell ref="L179:O179"/>
    <mergeCell ref="B122:B123"/>
    <mergeCell ref="C122:C123"/>
    <mergeCell ref="D122:F122"/>
    <mergeCell ref="G122:G123"/>
    <mergeCell ref="H122:K122"/>
    <mergeCell ref="L122:O122"/>
    <mergeCell ref="A39:O39"/>
    <mergeCell ref="A64:O64"/>
    <mergeCell ref="A65:A66"/>
    <mergeCell ref="B65:B66"/>
    <mergeCell ref="L65:O65"/>
    <mergeCell ref="A36:A37"/>
    <mergeCell ref="B36:B37"/>
    <mergeCell ref="C36:C37"/>
    <mergeCell ref="A63:O63"/>
    <mergeCell ref="G65:G66"/>
    <mergeCell ref="H65:K65"/>
    <mergeCell ref="A103:O103"/>
    <mergeCell ref="H36:K36"/>
    <mergeCell ref="A97:O97"/>
    <mergeCell ref="C65:C66"/>
    <mergeCell ref="D65:F65"/>
    <mergeCell ref="L94:O94"/>
    <mergeCell ref="L36:O36"/>
    <mergeCell ref="A68:O68"/>
    <mergeCell ref="A75:O75"/>
    <mergeCell ref="L4:O4"/>
    <mergeCell ref="A35:O35"/>
    <mergeCell ref="A7:O7"/>
    <mergeCell ref="A16:O16"/>
    <mergeCell ref="D36:F36"/>
    <mergeCell ref="G36:G37"/>
    <mergeCell ref="A26:O26"/>
    <mergeCell ref="A1:O1"/>
    <mergeCell ref="A4:A5"/>
    <mergeCell ref="B4:B5"/>
    <mergeCell ref="C4:C5"/>
    <mergeCell ref="D4:F4"/>
    <mergeCell ref="A46:O46"/>
    <mergeCell ref="A34:O34"/>
    <mergeCell ref="G4:G5"/>
    <mergeCell ref="H4:K4"/>
    <mergeCell ref="A3:O3"/>
    <mergeCell ref="A329:O329"/>
    <mergeCell ref="A337:O337"/>
    <mergeCell ref="A324:O324"/>
    <mergeCell ref="A325:O325"/>
    <mergeCell ref="A326:A327"/>
    <mergeCell ref="B326:B327"/>
    <mergeCell ref="C326:C327"/>
    <mergeCell ref="D326:F326"/>
    <mergeCell ref="H326:K326"/>
    <mergeCell ref="C94:C95"/>
    <mergeCell ref="D94:F94"/>
    <mergeCell ref="G94:G95"/>
    <mergeCell ref="G209:G210"/>
    <mergeCell ref="A125:O125"/>
    <mergeCell ref="A133:O133"/>
    <mergeCell ref="H94:K94"/>
    <mergeCell ref="A120:O120"/>
    <mergeCell ref="A121:O121"/>
    <mergeCell ref="A122:A123"/>
    <mergeCell ref="C383:D383"/>
    <mergeCell ref="C384:D384"/>
    <mergeCell ref="C385:D385"/>
    <mergeCell ref="C386:D386"/>
    <mergeCell ref="K381:L381"/>
    <mergeCell ref="F384:G384"/>
    <mergeCell ref="F385:G385"/>
    <mergeCell ref="F386:G386"/>
    <mergeCell ref="F381:G381"/>
    <mergeCell ref="F394:G394"/>
    <mergeCell ref="C382:D382"/>
    <mergeCell ref="C389:D389"/>
    <mergeCell ref="C390:D390"/>
    <mergeCell ref="C391:D391"/>
    <mergeCell ref="C392:D392"/>
    <mergeCell ref="C393:D393"/>
    <mergeCell ref="F393:G393"/>
    <mergeCell ref="F388:G388"/>
    <mergeCell ref="F389:G389"/>
    <mergeCell ref="H389:I389"/>
    <mergeCell ref="H390:I390"/>
    <mergeCell ref="H391:I391"/>
    <mergeCell ref="F382:G382"/>
    <mergeCell ref="F383:G383"/>
    <mergeCell ref="H381:I381"/>
    <mergeCell ref="F387:G387"/>
    <mergeCell ref="H387:I387"/>
    <mergeCell ref="F395:G395"/>
    <mergeCell ref="H382:I382"/>
    <mergeCell ref="H383:I383"/>
    <mergeCell ref="H384:I384"/>
    <mergeCell ref="H385:I385"/>
    <mergeCell ref="H386:I386"/>
    <mergeCell ref="F390:G390"/>
    <mergeCell ref="F391:G391"/>
    <mergeCell ref="F392:G392"/>
    <mergeCell ref="H392:I392"/>
    <mergeCell ref="M390:N390"/>
    <mergeCell ref="M391:N391"/>
    <mergeCell ref="M392:N392"/>
    <mergeCell ref="K389:L389"/>
    <mergeCell ref="M389:N389"/>
    <mergeCell ref="K393:L393"/>
    <mergeCell ref="M382:N382"/>
    <mergeCell ref="M383:N383"/>
    <mergeCell ref="M384:N384"/>
    <mergeCell ref="M385:N385"/>
    <mergeCell ref="M386:N386"/>
    <mergeCell ref="K386:L386"/>
    <mergeCell ref="A358:C358"/>
    <mergeCell ref="M393:N393"/>
    <mergeCell ref="K382:L382"/>
    <mergeCell ref="K383:L383"/>
    <mergeCell ref="K384:L384"/>
    <mergeCell ref="K385:L385"/>
    <mergeCell ref="K390:L390"/>
    <mergeCell ref="K391:L391"/>
    <mergeCell ref="K392:L392"/>
    <mergeCell ref="H393:I393"/>
    <mergeCell ref="D151:F151"/>
    <mergeCell ref="G151:G152"/>
    <mergeCell ref="H151:K151"/>
    <mergeCell ref="L151:O151"/>
    <mergeCell ref="B2:O2"/>
    <mergeCell ref="A354:C355"/>
    <mergeCell ref="A92:O92"/>
    <mergeCell ref="A93:O93"/>
    <mergeCell ref="A94:A95"/>
    <mergeCell ref="B94:B95"/>
    <mergeCell ref="A297:A298"/>
    <mergeCell ref="B297:B298"/>
    <mergeCell ref="C297:C298"/>
    <mergeCell ref="D297:F297"/>
    <mergeCell ref="G297:G298"/>
    <mergeCell ref="A149:O149"/>
    <mergeCell ref="A150:O150"/>
    <mergeCell ref="A151:A152"/>
    <mergeCell ref="B151:B152"/>
    <mergeCell ref="C151:C152"/>
    <mergeCell ref="H297:K297"/>
    <mergeCell ref="L297:O297"/>
    <mergeCell ref="A300:O300"/>
    <mergeCell ref="A308:O308"/>
    <mergeCell ref="A316:O316"/>
    <mergeCell ref="A154:O154"/>
    <mergeCell ref="A161:O161"/>
    <mergeCell ref="A169:O169"/>
    <mergeCell ref="A295:O295"/>
    <mergeCell ref="A296:O296"/>
  </mergeCells>
  <printOptions/>
  <pageMargins left="0.3937007874015748" right="0.3937007874015748" top="0.3937007874015748" bottom="0.3937007874015748" header="0.3937007874015748" footer="0.3937007874015748"/>
  <pageSetup fitToHeight="29" horizontalDpi="600" verticalDpi="600" orientation="landscape" paperSize="9" scale="16" r:id="rId1"/>
  <rowBreaks count="10" manualBreakCount="10">
    <brk id="33" max="14" man="1"/>
    <brk id="62" max="14" man="1"/>
    <brk id="91" max="14" man="1"/>
    <brk id="119" max="14" man="1"/>
    <brk id="176" max="14" man="1"/>
    <brk id="206" max="14" man="1"/>
    <brk id="236" max="14" man="1"/>
    <brk id="266" max="14" man="1"/>
    <brk id="323" max="14" man="1"/>
    <brk id="35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P96"/>
  <sheetViews>
    <sheetView zoomScalePageLayoutView="0" workbookViewId="0" topLeftCell="A60">
      <selection activeCell="C83" sqref="C83:C89"/>
    </sheetView>
  </sheetViews>
  <sheetFormatPr defaultColWidth="9.140625" defaultRowHeight="12.75"/>
  <cols>
    <col min="1" max="3" width="9.140625" style="12" customWidth="1"/>
    <col min="4" max="16384" width="9.140625" style="12" customWidth="1"/>
  </cols>
  <sheetData>
    <row r="2" ht="19.5" thickBot="1"/>
    <row r="3" spans="7:12" ht="19.5" thickBot="1">
      <c r="G3" s="1">
        <v>3400</v>
      </c>
      <c r="H3" s="12">
        <f>G3*40/6000</f>
        <v>22.666666666666668</v>
      </c>
      <c r="K3" s="3">
        <v>33</v>
      </c>
      <c r="L3" s="12">
        <f>K3*50/100</f>
        <v>16.5</v>
      </c>
    </row>
    <row r="4" spans="7:12" ht="19.5" thickBot="1">
      <c r="G4" s="2">
        <v>100</v>
      </c>
      <c r="H4" s="12">
        <f aca="true" t="shared" si="0" ref="H4:H13">G4*40/6000</f>
        <v>0.6666666666666666</v>
      </c>
      <c r="K4" s="4">
        <v>198</v>
      </c>
      <c r="L4" s="12">
        <f>K4*50/100</f>
        <v>99</v>
      </c>
    </row>
    <row r="5" spans="7:12" ht="19.5" thickBot="1">
      <c r="G5" s="2">
        <v>1000</v>
      </c>
      <c r="H5" s="12">
        <f t="shared" si="0"/>
        <v>6.666666666666667</v>
      </c>
      <c r="K5" s="4">
        <v>95</v>
      </c>
      <c r="L5" s="12">
        <f>K5*50/100</f>
        <v>47.5</v>
      </c>
    </row>
    <row r="6" spans="7:12" ht="19.5" thickBot="1">
      <c r="G6" s="2">
        <v>200</v>
      </c>
      <c r="H6" s="12">
        <f t="shared" si="0"/>
        <v>1.3333333333333333</v>
      </c>
      <c r="K6" s="4">
        <v>5</v>
      </c>
      <c r="L6" s="12">
        <f>K6*50/100</f>
        <v>2.5</v>
      </c>
    </row>
    <row r="7" spans="7:12" ht="19.5" thickBot="1">
      <c r="G7" s="2">
        <v>500</v>
      </c>
      <c r="H7" s="12">
        <f t="shared" si="0"/>
        <v>3.3333333333333335</v>
      </c>
      <c r="K7" s="4">
        <v>100</v>
      </c>
      <c r="L7" s="12">
        <f>K7*50/100</f>
        <v>50</v>
      </c>
    </row>
    <row r="8" spans="7:8" ht="19.5" thickBot="1">
      <c r="G8" s="2">
        <v>500</v>
      </c>
      <c r="H8" s="12">
        <f t="shared" si="0"/>
        <v>3.3333333333333335</v>
      </c>
    </row>
    <row r="9" spans="7:8" ht="19.5" thickBot="1">
      <c r="G9" s="2">
        <v>200</v>
      </c>
      <c r="H9" s="12">
        <f t="shared" si="0"/>
        <v>1.3333333333333333</v>
      </c>
    </row>
    <row r="10" spans="7:8" ht="19.5" thickBot="1">
      <c r="G10" s="2">
        <v>150</v>
      </c>
      <c r="H10" s="12">
        <f t="shared" si="0"/>
        <v>1</v>
      </c>
    </row>
    <row r="11" spans="7:8" ht="19.5" thickBot="1">
      <c r="G11" s="2">
        <v>100</v>
      </c>
      <c r="H11" s="12">
        <f t="shared" si="0"/>
        <v>0.6666666666666666</v>
      </c>
    </row>
    <row r="12" spans="7:8" ht="19.5" thickBot="1">
      <c r="G12" s="2">
        <v>6187</v>
      </c>
      <c r="H12" s="12">
        <f t="shared" si="0"/>
        <v>41.24666666666667</v>
      </c>
    </row>
    <row r="13" spans="7:8" ht="19.5" thickBot="1">
      <c r="G13" s="2">
        <v>1150</v>
      </c>
      <c r="H13" s="12">
        <f t="shared" si="0"/>
        <v>7.666666666666667</v>
      </c>
    </row>
    <row r="19" ht="19.5" thickBot="1"/>
    <row r="20" spans="11:12" ht="19.5" thickBot="1">
      <c r="K20" s="3">
        <v>138</v>
      </c>
      <c r="L20" s="12">
        <f aca="true" t="shared" si="1" ref="L20:L25">K20*200/150</f>
        <v>184</v>
      </c>
    </row>
    <row r="21" spans="4:12" ht="19.5" thickBot="1">
      <c r="D21" s="1">
        <v>74</v>
      </c>
      <c r="E21" s="12">
        <f>D21*120/100</f>
        <v>88.8</v>
      </c>
      <c r="H21" s="7">
        <v>78</v>
      </c>
      <c r="I21" s="12">
        <f>H21*120/100</f>
        <v>93.6</v>
      </c>
      <c r="K21" s="4">
        <v>20</v>
      </c>
      <c r="L21" s="12">
        <f t="shared" si="1"/>
        <v>26.666666666666668</v>
      </c>
    </row>
    <row r="22" spans="4:12" ht="19.5" thickBot="1">
      <c r="D22" s="2">
        <v>74</v>
      </c>
      <c r="E22" s="12">
        <f aca="true" t="shared" si="2" ref="E22:E29">D22*120/100</f>
        <v>88.8</v>
      </c>
      <c r="H22" s="8">
        <v>96</v>
      </c>
      <c r="I22" s="12">
        <f aca="true" t="shared" si="3" ref="I22:I31">H22*120/100</f>
        <v>115.2</v>
      </c>
      <c r="K22" s="4">
        <v>9</v>
      </c>
      <c r="L22" s="12">
        <f t="shared" si="1"/>
        <v>12</v>
      </c>
    </row>
    <row r="23" spans="4:12" ht="19.5" thickBot="1">
      <c r="D23" s="2">
        <v>18</v>
      </c>
      <c r="E23" s="12">
        <f t="shared" si="2"/>
        <v>21.6</v>
      </c>
      <c r="H23" s="8">
        <v>31</v>
      </c>
      <c r="I23" s="12">
        <f t="shared" si="3"/>
        <v>37.2</v>
      </c>
      <c r="K23" s="4">
        <v>1</v>
      </c>
      <c r="L23" s="12">
        <f t="shared" si="1"/>
        <v>1.3333333333333333</v>
      </c>
    </row>
    <row r="24" spans="4:12" ht="19.5" thickBot="1">
      <c r="D24" s="2">
        <v>24</v>
      </c>
      <c r="E24" s="12">
        <f t="shared" si="2"/>
        <v>28.8</v>
      </c>
      <c r="H24" s="8">
        <v>8</v>
      </c>
      <c r="I24" s="12">
        <f t="shared" si="3"/>
        <v>9.6</v>
      </c>
      <c r="K24" s="4">
        <v>1.5</v>
      </c>
      <c r="L24" s="12">
        <f t="shared" si="1"/>
        <v>2</v>
      </c>
    </row>
    <row r="25" spans="4:12" ht="19.5" thickBot="1">
      <c r="D25" s="2">
        <v>10</v>
      </c>
      <c r="E25" s="12">
        <f t="shared" si="2"/>
        <v>12</v>
      </c>
      <c r="H25" s="8"/>
      <c r="I25" s="12">
        <f t="shared" si="3"/>
        <v>0</v>
      </c>
      <c r="L25" s="12">
        <f t="shared" si="1"/>
        <v>0</v>
      </c>
    </row>
    <row r="26" spans="4:9" ht="19.5" thickBot="1">
      <c r="D26" s="2">
        <v>124</v>
      </c>
      <c r="E26" s="12">
        <f t="shared" si="2"/>
        <v>148.8</v>
      </c>
      <c r="H26" s="8">
        <v>4</v>
      </c>
      <c r="I26" s="12">
        <f t="shared" si="3"/>
        <v>4.8</v>
      </c>
    </row>
    <row r="27" spans="4:9" ht="19.5" thickBot="1">
      <c r="D27" s="2">
        <v>6</v>
      </c>
      <c r="E27" s="12">
        <f t="shared" si="2"/>
        <v>7.2</v>
      </c>
      <c r="H27" s="8">
        <v>11</v>
      </c>
      <c r="I27" s="12">
        <f t="shared" si="3"/>
        <v>13.2</v>
      </c>
    </row>
    <row r="28" spans="4:13" ht="19.5" thickBot="1">
      <c r="D28" s="2">
        <v>100</v>
      </c>
      <c r="E28" s="12">
        <f t="shared" si="2"/>
        <v>120</v>
      </c>
      <c r="H28" s="8">
        <v>14</v>
      </c>
      <c r="I28" s="12">
        <f t="shared" si="3"/>
        <v>16.8</v>
      </c>
      <c r="L28" s="1">
        <v>120</v>
      </c>
      <c r="M28" s="12">
        <f>L28*135/163</f>
        <v>99.38650306748467</v>
      </c>
    </row>
    <row r="29" spans="4:13" ht="19.5" thickBot="1">
      <c r="D29" s="2">
        <v>100</v>
      </c>
      <c r="E29" s="12">
        <f t="shared" si="2"/>
        <v>120</v>
      </c>
      <c r="H29" s="4">
        <v>45</v>
      </c>
      <c r="I29" s="12">
        <f t="shared" si="3"/>
        <v>54</v>
      </c>
      <c r="L29" s="2">
        <v>45</v>
      </c>
      <c r="M29" s="12">
        <f aca="true" t="shared" si="4" ref="M29:M34">L29*135/163</f>
        <v>37.26993865030675</v>
      </c>
    </row>
    <row r="30" spans="8:13" ht="19.5" thickBot="1">
      <c r="H30" s="4">
        <v>55</v>
      </c>
      <c r="I30" s="12">
        <f t="shared" si="3"/>
        <v>66</v>
      </c>
      <c r="L30" s="2">
        <v>165</v>
      </c>
      <c r="M30" s="12">
        <f t="shared" si="4"/>
        <v>136.6564417177914</v>
      </c>
    </row>
    <row r="31" spans="8:13" ht="19.5" thickBot="1">
      <c r="H31" s="4">
        <v>100</v>
      </c>
      <c r="I31" s="12">
        <f t="shared" si="3"/>
        <v>120</v>
      </c>
      <c r="L31" s="2">
        <v>2</v>
      </c>
      <c r="M31" s="12">
        <f t="shared" si="4"/>
        <v>1.656441717791411</v>
      </c>
    </row>
    <row r="32" spans="12:13" ht="19.5" thickBot="1">
      <c r="L32" s="2">
        <v>160</v>
      </c>
      <c r="M32" s="12">
        <f t="shared" si="4"/>
        <v>132.51533742331287</v>
      </c>
    </row>
    <row r="33" spans="12:13" ht="19.5" thickBot="1">
      <c r="L33" s="2">
        <v>3</v>
      </c>
      <c r="M33" s="12">
        <f t="shared" si="4"/>
        <v>2.4846625766871164</v>
      </c>
    </row>
    <row r="34" spans="12:13" ht="19.5" thickBot="1">
      <c r="L34" s="2">
        <v>163</v>
      </c>
      <c r="M34" s="12">
        <f t="shared" si="4"/>
        <v>135</v>
      </c>
    </row>
    <row r="37" ht="19.5" thickBot="1"/>
    <row r="38" spans="6:11" ht="19.5" thickBot="1">
      <c r="F38" s="1">
        <v>119</v>
      </c>
      <c r="G38" s="12">
        <f>F38*150/325</f>
        <v>54.92307692307692</v>
      </c>
      <c r="J38" s="1">
        <v>92</v>
      </c>
      <c r="K38" s="12">
        <f>J38*200/115</f>
        <v>160</v>
      </c>
    </row>
    <row r="39" spans="6:15" ht="19.5" thickBot="1">
      <c r="F39" s="2"/>
      <c r="G39" s="12">
        <f aca="true" t="shared" si="5" ref="G39:G52">F39*150/325</f>
        <v>0</v>
      </c>
      <c r="J39" s="2">
        <v>92</v>
      </c>
      <c r="K39" s="12">
        <f aca="true" t="shared" si="6" ref="K39:K46">J39*200/115</f>
        <v>160</v>
      </c>
      <c r="N39" s="1">
        <v>160</v>
      </c>
      <c r="O39" s="12">
        <f>N39*150/200</f>
        <v>120</v>
      </c>
    </row>
    <row r="40" spans="6:15" ht="19.5" thickBot="1">
      <c r="F40" s="2"/>
      <c r="G40" s="12">
        <f t="shared" si="5"/>
        <v>0</v>
      </c>
      <c r="J40" s="2">
        <v>92</v>
      </c>
      <c r="K40" s="12">
        <f t="shared" si="6"/>
        <v>160</v>
      </c>
      <c r="N40" s="2">
        <v>160</v>
      </c>
      <c r="O40" s="12">
        <f aca="true" t="shared" si="7" ref="O40:O47">N40*150/200</f>
        <v>120</v>
      </c>
    </row>
    <row r="41" spans="6:15" ht="19.5" thickBot="1">
      <c r="F41" s="2">
        <v>200</v>
      </c>
      <c r="G41" s="12">
        <f t="shared" si="5"/>
        <v>92.3076923076923</v>
      </c>
      <c r="J41" s="2">
        <v>92</v>
      </c>
      <c r="K41" s="12">
        <f t="shared" si="6"/>
        <v>160</v>
      </c>
      <c r="N41" s="2">
        <v>160</v>
      </c>
      <c r="O41" s="12">
        <f t="shared" si="7"/>
        <v>120</v>
      </c>
    </row>
    <row r="42" spans="6:15" ht="19.5" thickBot="1">
      <c r="F42" s="2">
        <v>200</v>
      </c>
      <c r="G42" s="12">
        <f t="shared" si="5"/>
        <v>92.3076923076923</v>
      </c>
      <c r="J42" s="2">
        <v>12</v>
      </c>
      <c r="K42" s="12">
        <f t="shared" si="6"/>
        <v>20.869565217391305</v>
      </c>
      <c r="N42" s="2">
        <v>160</v>
      </c>
      <c r="O42" s="12">
        <f t="shared" si="7"/>
        <v>120</v>
      </c>
    </row>
    <row r="43" spans="6:15" ht="19.5" thickBot="1">
      <c r="F43" s="2">
        <v>200</v>
      </c>
      <c r="G43" s="12">
        <f t="shared" si="5"/>
        <v>92.3076923076923</v>
      </c>
      <c r="J43" s="2">
        <v>6</v>
      </c>
      <c r="K43" s="12">
        <f t="shared" si="6"/>
        <v>10.434782608695652</v>
      </c>
      <c r="N43" s="2">
        <v>21</v>
      </c>
      <c r="O43" s="12">
        <f t="shared" si="7"/>
        <v>15.75</v>
      </c>
    </row>
    <row r="44" spans="6:15" ht="19.5" thickBot="1">
      <c r="F44" s="2">
        <v>200</v>
      </c>
      <c r="G44" s="12">
        <f t="shared" si="5"/>
        <v>92.3076923076923</v>
      </c>
      <c r="J44" s="2">
        <v>7</v>
      </c>
      <c r="K44" s="12">
        <f t="shared" si="6"/>
        <v>12.173913043478262</v>
      </c>
      <c r="N44" s="2">
        <v>10</v>
      </c>
      <c r="O44" s="12">
        <f t="shared" si="7"/>
        <v>7.5</v>
      </c>
    </row>
    <row r="45" spans="6:15" ht="19.5" thickBot="1">
      <c r="F45" s="2">
        <v>25</v>
      </c>
      <c r="G45" s="12">
        <f t="shared" si="5"/>
        <v>11.538461538461538</v>
      </c>
      <c r="J45" s="2">
        <v>14</v>
      </c>
      <c r="K45" s="12">
        <f t="shared" si="6"/>
        <v>24.347826086956523</v>
      </c>
      <c r="N45" s="2">
        <v>12</v>
      </c>
      <c r="O45" s="12">
        <f t="shared" si="7"/>
        <v>9</v>
      </c>
    </row>
    <row r="46" spans="6:15" ht="19.5" thickBot="1">
      <c r="F46" s="2">
        <v>12</v>
      </c>
      <c r="G46" s="12">
        <f t="shared" si="5"/>
        <v>5.538461538461538</v>
      </c>
      <c r="J46" s="2">
        <v>2</v>
      </c>
      <c r="K46" s="12">
        <f t="shared" si="6"/>
        <v>3.4782608695652173</v>
      </c>
      <c r="N46" s="2">
        <v>24</v>
      </c>
      <c r="O46" s="12">
        <f t="shared" si="7"/>
        <v>18</v>
      </c>
    </row>
    <row r="47" spans="6:15" ht="19.5" thickBot="1">
      <c r="F47" s="2">
        <v>15</v>
      </c>
      <c r="G47" s="12">
        <f t="shared" si="5"/>
        <v>6.923076923076923</v>
      </c>
      <c r="N47" s="2">
        <v>4</v>
      </c>
      <c r="O47" s="12">
        <f t="shared" si="7"/>
        <v>3</v>
      </c>
    </row>
    <row r="48" spans="6:7" ht="19.5" thickBot="1">
      <c r="F48" s="2">
        <v>30</v>
      </c>
      <c r="G48" s="12">
        <f t="shared" si="5"/>
        <v>13.846153846153847</v>
      </c>
    </row>
    <row r="49" spans="6:7" ht="19.5" thickBot="1">
      <c r="F49" s="2">
        <v>5</v>
      </c>
      <c r="G49" s="12">
        <f t="shared" si="5"/>
        <v>2.3076923076923075</v>
      </c>
    </row>
    <row r="50" spans="6:7" ht="19.5" thickBot="1">
      <c r="F50" s="2">
        <v>75</v>
      </c>
      <c r="G50" s="12">
        <f t="shared" si="5"/>
        <v>34.61538461538461</v>
      </c>
    </row>
    <row r="51" spans="6:7" ht="19.5" thickBot="1">
      <c r="F51" s="2">
        <v>250</v>
      </c>
      <c r="G51" s="12">
        <f t="shared" si="5"/>
        <v>115.38461538461539</v>
      </c>
    </row>
    <row r="52" spans="6:11" ht="19.5" thickBot="1">
      <c r="F52" s="2">
        <v>325</v>
      </c>
      <c r="G52" s="12">
        <f t="shared" si="5"/>
        <v>150</v>
      </c>
      <c r="J52" s="1">
        <v>54</v>
      </c>
      <c r="K52" s="12">
        <f>J52*185/150</f>
        <v>66.6</v>
      </c>
    </row>
    <row r="53" spans="10:11" ht="19.5" thickBot="1">
      <c r="J53" s="2">
        <v>324</v>
      </c>
      <c r="K53" s="12">
        <f>J53*185/150</f>
        <v>399.6</v>
      </c>
    </row>
    <row r="54" spans="10:11" ht="19.5" thickBot="1">
      <c r="J54" s="2">
        <v>7</v>
      </c>
      <c r="K54" s="12">
        <f>J54*185/150</f>
        <v>8.633333333333333</v>
      </c>
    </row>
    <row r="55" spans="10:11" ht="19.5" thickBot="1">
      <c r="J55" s="2">
        <v>150</v>
      </c>
      <c r="K55" s="12">
        <f>J55*185/150</f>
        <v>185</v>
      </c>
    </row>
    <row r="59" ht="19.5" thickBot="1"/>
    <row r="60" spans="6:16" ht="19.5" thickBot="1">
      <c r="F60" s="1">
        <v>104</v>
      </c>
      <c r="G60" s="12">
        <f>F60*105/110</f>
        <v>99.27272727272727</v>
      </c>
      <c r="J60" s="1">
        <v>99</v>
      </c>
      <c r="K60" s="12">
        <f>J60*135/105</f>
        <v>127.28571428571429</v>
      </c>
      <c r="O60" s="5">
        <v>97</v>
      </c>
      <c r="P60" s="12">
        <f>O60*80/120</f>
        <v>64.66666666666667</v>
      </c>
    </row>
    <row r="61" spans="6:16" ht="19.5" thickBot="1">
      <c r="F61" s="9">
        <v>6</v>
      </c>
      <c r="G61" s="12">
        <f aca="true" t="shared" si="8" ref="G61:G68">F61*105/110</f>
        <v>5.7272727272727275</v>
      </c>
      <c r="J61" s="9">
        <v>6</v>
      </c>
      <c r="K61" s="12">
        <f aca="true" t="shared" si="9" ref="K61:K69">J61*135/105</f>
        <v>7.714285714285714</v>
      </c>
      <c r="O61" s="6">
        <v>120</v>
      </c>
      <c r="P61" s="12">
        <f aca="true" t="shared" si="10" ref="P61:P68">O61*80/120</f>
        <v>80</v>
      </c>
    </row>
    <row r="62" spans="6:16" ht="19.5" thickBot="1">
      <c r="F62" s="2">
        <v>9</v>
      </c>
      <c r="G62" s="12">
        <f t="shared" si="8"/>
        <v>8.590909090909092</v>
      </c>
      <c r="J62" s="2">
        <v>9</v>
      </c>
      <c r="K62" s="12">
        <f t="shared" si="9"/>
        <v>11.571428571428571</v>
      </c>
      <c r="O62" s="6">
        <v>22</v>
      </c>
      <c r="P62" s="12">
        <f t="shared" si="10"/>
        <v>14.666666666666666</v>
      </c>
    </row>
    <row r="63" spans="6:16" ht="19.5" thickBot="1">
      <c r="F63" s="2">
        <v>9</v>
      </c>
      <c r="G63" s="12">
        <f t="shared" si="8"/>
        <v>8.590909090909092</v>
      </c>
      <c r="J63" s="2">
        <v>9</v>
      </c>
      <c r="K63" s="12">
        <f t="shared" si="9"/>
        <v>11.571428571428571</v>
      </c>
      <c r="O63" s="6">
        <v>29</v>
      </c>
      <c r="P63" s="12">
        <f t="shared" si="10"/>
        <v>19.333333333333332</v>
      </c>
    </row>
    <row r="64" spans="6:16" ht="19.5" thickBot="1">
      <c r="F64" s="2">
        <v>5</v>
      </c>
      <c r="G64" s="12">
        <f t="shared" si="8"/>
        <v>4.7727272727272725</v>
      </c>
      <c r="J64" s="2">
        <v>5</v>
      </c>
      <c r="K64" s="12">
        <f t="shared" si="9"/>
        <v>6.428571428571429</v>
      </c>
      <c r="O64" s="6">
        <v>12</v>
      </c>
      <c r="P64" s="12">
        <f t="shared" si="10"/>
        <v>8</v>
      </c>
    </row>
    <row r="65" spans="6:16" ht="19.5" thickBot="1">
      <c r="F65" s="2">
        <v>4</v>
      </c>
      <c r="G65" s="12">
        <f t="shared" si="8"/>
        <v>3.8181818181818183</v>
      </c>
      <c r="J65" s="2">
        <v>4</v>
      </c>
      <c r="K65" s="12">
        <f t="shared" si="9"/>
        <v>5.142857142857143</v>
      </c>
      <c r="O65" s="6"/>
      <c r="P65" s="12">
        <f t="shared" si="10"/>
        <v>0</v>
      </c>
    </row>
    <row r="66" spans="6:16" ht="19.5" thickBot="1">
      <c r="F66" s="2">
        <v>4</v>
      </c>
      <c r="G66" s="12">
        <f t="shared" si="8"/>
        <v>3.8181818181818183</v>
      </c>
      <c r="J66" s="2">
        <v>4</v>
      </c>
      <c r="K66" s="12">
        <f t="shared" si="9"/>
        <v>5.142857142857143</v>
      </c>
      <c r="O66" s="6">
        <v>7</v>
      </c>
      <c r="P66" s="12">
        <f t="shared" si="10"/>
        <v>4.666666666666667</v>
      </c>
    </row>
    <row r="67" spans="6:16" ht="19.5" thickBot="1">
      <c r="F67" s="2">
        <v>4</v>
      </c>
      <c r="G67" s="12">
        <f t="shared" si="8"/>
        <v>3.8181818181818183</v>
      </c>
      <c r="J67" s="2">
        <v>4</v>
      </c>
      <c r="K67" s="12">
        <f t="shared" si="9"/>
        <v>5.142857142857143</v>
      </c>
      <c r="O67" s="2">
        <v>120</v>
      </c>
      <c r="P67" s="12">
        <f t="shared" si="10"/>
        <v>80</v>
      </c>
    </row>
    <row r="68" spans="6:16" ht="19.5" thickBot="1">
      <c r="F68" s="2">
        <v>110</v>
      </c>
      <c r="G68" s="12">
        <f t="shared" si="8"/>
        <v>105</v>
      </c>
      <c r="J68" s="2">
        <v>105</v>
      </c>
      <c r="K68" s="12">
        <f t="shared" si="9"/>
        <v>135</v>
      </c>
      <c r="O68" s="2">
        <v>120</v>
      </c>
      <c r="P68" s="12">
        <f t="shared" si="10"/>
        <v>80</v>
      </c>
    </row>
    <row r="69" spans="10:11" ht="19.5" thickBot="1">
      <c r="J69" s="2">
        <v>20</v>
      </c>
      <c r="K69" s="12">
        <f t="shared" si="9"/>
        <v>25.714285714285715</v>
      </c>
    </row>
    <row r="82" ht="19.5" thickBot="1"/>
    <row r="83" spans="2:11" ht="19.5" thickBot="1">
      <c r="B83" s="1">
        <v>92</v>
      </c>
      <c r="C83" s="13">
        <f>B83*210/200</f>
        <v>96.6</v>
      </c>
      <c r="G83" s="11">
        <v>87</v>
      </c>
      <c r="H83" s="12">
        <f>G83*120/100</f>
        <v>104.4</v>
      </c>
      <c r="J83" s="11">
        <v>180</v>
      </c>
      <c r="K83" s="12">
        <f>J83*180/210</f>
        <v>154.28571428571428</v>
      </c>
    </row>
    <row r="84" spans="2:11" ht="19.5" thickBot="1">
      <c r="B84" s="2">
        <v>79</v>
      </c>
      <c r="C84" s="13">
        <f aca="true" t="shared" si="11" ref="C84:C89">B84*210/200</f>
        <v>82.95</v>
      </c>
      <c r="G84" s="10">
        <v>107</v>
      </c>
      <c r="H84" s="12">
        <f aca="true" t="shared" si="12" ref="H84:H91">G84*120/100</f>
        <v>128.4</v>
      </c>
      <c r="J84" s="10">
        <v>180</v>
      </c>
      <c r="K84" s="12">
        <f aca="true" t="shared" si="13" ref="K84:K90">J84*180/210</f>
        <v>154.28571428571428</v>
      </c>
    </row>
    <row r="85" spans="2:11" ht="19.5" thickBot="1">
      <c r="B85" s="2">
        <v>193</v>
      </c>
      <c r="C85" s="13">
        <f t="shared" si="11"/>
        <v>202.65</v>
      </c>
      <c r="G85" s="10">
        <v>5</v>
      </c>
      <c r="H85" s="12">
        <f t="shared" si="12"/>
        <v>6</v>
      </c>
      <c r="J85" s="10">
        <v>180</v>
      </c>
      <c r="K85" s="12">
        <f t="shared" si="13"/>
        <v>154.28571428571428</v>
      </c>
    </row>
    <row r="86" spans="2:11" ht="19.5" thickBot="1">
      <c r="B86" s="2">
        <v>7</v>
      </c>
      <c r="C86" s="13">
        <f t="shared" si="11"/>
        <v>7.35</v>
      </c>
      <c r="G86" s="10">
        <v>10</v>
      </c>
      <c r="H86" s="12">
        <f t="shared" si="12"/>
        <v>12</v>
      </c>
      <c r="J86" s="10">
        <v>180</v>
      </c>
      <c r="K86" s="12">
        <f t="shared" si="13"/>
        <v>154.28571428571428</v>
      </c>
    </row>
    <row r="87" spans="2:11" ht="19.5" thickBot="1">
      <c r="B87" s="2">
        <v>200</v>
      </c>
      <c r="C87" s="13">
        <f t="shared" si="11"/>
        <v>210</v>
      </c>
      <c r="G87" s="10">
        <v>8</v>
      </c>
      <c r="H87" s="12">
        <f t="shared" si="12"/>
        <v>9.6</v>
      </c>
      <c r="J87" s="10">
        <v>33</v>
      </c>
      <c r="K87" s="12">
        <f t="shared" si="13"/>
        <v>28.285714285714285</v>
      </c>
    </row>
    <row r="88" spans="2:11" ht="19.5" thickBot="1">
      <c r="B88" s="2">
        <v>3</v>
      </c>
      <c r="C88" s="13">
        <f t="shared" si="11"/>
        <v>3.15</v>
      </c>
      <c r="G88" s="10">
        <v>2</v>
      </c>
      <c r="H88" s="12">
        <f t="shared" si="12"/>
        <v>2.4</v>
      </c>
      <c r="J88" s="10">
        <v>32</v>
      </c>
      <c r="K88" s="12">
        <f t="shared" si="13"/>
        <v>27.428571428571427</v>
      </c>
    </row>
    <row r="89" spans="2:11" ht="19.5" thickBot="1">
      <c r="B89" s="2">
        <v>0.6</v>
      </c>
      <c r="C89" s="13">
        <f t="shared" si="11"/>
        <v>0.63</v>
      </c>
      <c r="G89" s="10">
        <v>50</v>
      </c>
      <c r="H89" s="12">
        <f t="shared" si="12"/>
        <v>60</v>
      </c>
      <c r="J89" s="10">
        <v>7</v>
      </c>
      <c r="K89" s="12">
        <f t="shared" si="13"/>
        <v>6</v>
      </c>
    </row>
    <row r="90" spans="2:15" ht="19.5" thickBot="1">
      <c r="B90" s="2">
        <v>1.3</v>
      </c>
      <c r="C90" s="13">
        <f>B90*45/25</f>
        <v>2.34</v>
      </c>
      <c r="G90" s="10">
        <v>50</v>
      </c>
      <c r="H90" s="12">
        <f t="shared" si="12"/>
        <v>60</v>
      </c>
      <c r="J90" s="10">
        <v>210</v>
      </c>
      <c r="K90" s="12">
        <f t="shared" si="13"/>
        <v>180</v>
      </c>
      <c r="L90" s="12">
        <v>77</v>
      </c>
      <c r="M90" s="12">
        <v>79</v>
      </c>
      <c r="N90" s="12">
        <v>335</v>
      </c>
      <c r="O90" s="12">
        <f>L90*4+M90*9+N90*4</f>
        <v>2359</v>
      </c>
    </row>
    <row r="91" spans="2:8" ht="19.5" thickBot="1">
      <c r="B91" s="2"/>
      <c r="C91" s="13">
        <f>B91*45/25</f>
        <v>0</v>
      </c>
      <c r="G91" s="10">
        <v>100</v>
      </c>
      <c r="H91" s="12">
        <f t="shared" si="12"/>
        <v>120</v>
      </c>
    </row>
    <row r="92" spans="2:8" ht="19.5" thickBot="1">
      <c r="B92" s="2">
        <v>4</v>
      </c>
      <c r="C92" s="13">
        <f>B92*45/25</f>
        <v>7.2</v>
      </c>
      <c r="G92" s="10">
        <v>150</v>
      </c>
      <c r="H92" s="12">
        <f>G92*210/180</f>
        <v>175</v>
      </c>
    </row>
    <row r="93" spans="2:14" ht="19.5" thickBot="1">
      <c r="B93" s="2">
        <v>4</v>
      </c>
      <c r="C93" s="13">
        <f>B93*45/25</f>
        <v>7.2</v>
      </c>
      <c r="G93" s="10">
        <v>70</v>
      </c>
      <c r="H93" s="12">
        <f>G93*210/180</f>
        <v>81.66666666666667</v>
      </c>
      <c r="K93" s="12">
        <v>52.88</v>
      </c>
      <c r="L93" s="12">
        <v>50</v>
      </c>
      <c r="M93" s="12">
        <v>211.5</v>
      </c>
      <c r="N93" s="12">
        <f>K93*4+L93*9+M93*4</f>
        <v>1507.52</v>
      </c>
    </row>
    <row r="94" spans="2:8" ht="19.5" thickBot="1">
      <c r="B94" s="2">
        <v>25</v>
      </c>
      <c r="C94" s="13">
        <f>B94*45/25</f>
        <v>45</v>
      </c>
      <c r="G94" s="10">
        <v>100</v>
      </c>
      <c r="H94" s="12">
        <f>G94*210/180</f>
        <v>116.66666666666667</v>
      </c>
    </row>
    <row r="95" spans="7:8" ht="19.5" thickBot="1">
      <c r="G95" s="10">
        <v>39</v>
      </c>
      <c r="H95" s="12">
        <f>G95*210/180</f>
        <v>45.5</v>
      </c>
    </row>
    <row r="96" spans="7:8" ht="19.5" thickBot="1">
      <c r="G96" s="10">
        <v>100</v>
      </c>
      <c r="H96" s="12">
        <f>G96*210/180</f>
        <v>116.66666666666667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2021-03-14T08:08:20Z</cp:lastPrinted>
  <dcterms:created xsi:type="dcterms:W3CDTF">1996-10-08T23:32:33Z</dcterms:created>
  <dcterms:modified xsi:type="dcterms:W3CDTF">2021-03-14T08:56:58Z</dcterms:modified>
  <cp:category/>
  <cp:version/>
  <cp:contentType/>
  <cp:contentStatus/>
</cp:coreProperties>
</file>